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1340" windowHeight="6288" firstSheet="7" activeTab="7"/>
  </bookViews>
  <sheets>
    <sheet name="своя методика" sheetId="1" r:id="rId1"/>
    <sheet name="числ-ть" sheetId="2" r:id="rId2"/>
    <sheet name="урезали (без 15% МЗ 2007 года)" sheetId="3" r:id="rId3"/>
    <sheet name="под ЗЗК по новой метод" sheetId="4" r:id="rId4"/>
    <sheet name="БЕЗ 6,8% И мз (СТАР.МЕТ) в бюдж" sheetId="5" r:id="rId5"/>
    <sheet name="без 6,8% и МЗ ( нов.мет.)" sheetId="6" r:id="rId6"/>
    <sheet name="расчет по новой методике" sheetId="7" r:id="rId7"/>
    <sheet name="для думы" sheetId="8" r:id="rId8"/>
  </sheets>
  <definedNames>
    <definedName name="_xlnm.Print_Area" localSheetId="7">'для думы'!$A$1:$Q$62</definedName>
  </definedNames>
  <calcPr fullCalcOnLoad="1"/>
</workbook>
</file>

<file path=xl/sharedStrings.xml><?xml version="1.0" encoding="utf-8"?>
<sst xmlns="http://schemas.openxmlformats.org/spreadsheetml/2006/main" count="491" uniqueCount="171">
  <si>
    <t>Наименование</t>
  </si>
  <si>
    <t>Р/к</t>
  </si>
  <si>
    <t>Численность</t>
  </si>
  <si>
    <t>Оклад</t>
  </si>
  <si>
    <t>кол-во окладов</t>
  </si>
  <si>
    <t>оклад, всего</t>
  </si>
  <si>
    <t>еденица измерения</t>
  </si>
  <si>
    <t>еденицы</t>
  </si>
  <si>
    <t>тыс.руб</t>
  </si>
  <si>
    <t>формула вычисления</t>
  </si>
  <si>
    <t>гр03</t>
  </si>
  <si>
    <t>гр01</t>
  </si>
  <si>
    <t>гр02</t>
  </si>
  <si>
    <t>колОкл</t>
  </si>
  <si>
    <t>МР Акшинский район</t>
  </si>
  <si>
    <t xml:space="preserve">МР Александрово-Заводский </t>
  </si>
  <si>
    <t>МР Балейский район</t>
  </si>
  <si>
    <t>МР Борзинский район</t>
  </si>
  <si>
    <t xml:space="preserve">МР Газимуро-Заводский </t>
  </si>
  <si>
    <t>МР Забайкальский район</t>
  </si>
  <si>
    <t>МР Каларский район</t>
  </si>
  <si>
    <t>МР Калганский</t>
  </si>
  <si>
    <t>МР Карымский район</t>
  </si>
  <si>
    <t>МР Город Краснокаменск и район</t>
  </si>
  <si>
    <t xml:space="preserve">МР Красночикойский </t>
  </si>
  <si>
    <t>МР Кыринский район</t>
  </si>
  <si>
    <t>МР Могочинский район</t>
  </si>
  <si>
    <t>МР Нерчинский район</t>
  </si>
  <si>
    <t xml:space="preserve">МР Нерчинско-Заводский </t>
  </si>
  <si>
    <t>МР Оловяннинский район</t>
  </si>
  <si>
    <t>МР Ононский район</t>
  </si>
  <si>
    <t>МР Петровск-Забайкальский</t>
  </si>
  <si>
    <t>МР Приаргунский</t>
  </si>
  <si>
    <t>МР Сретенский район</t>
  </si>
  <si>
    <t xml:space="preserve">МР Тунгиро-Олекминский </t>
  </si>
  <si>
    <t>МР Тунгокоченский район</t>
  </si>
  <si>
    <t>МР Улетовский район</t>
  </si>
  <si>
    <t>МР Хилокский район</t>
  </si>
  <si>
    <t>МР Чернышевский район</t>
  </si>
  <si>
    <t>МР Читинский район</t>
  </si>
  <si>
    <t>МР Шелопугинский район</t>
  </si>
  <si>
    <t>МР Шилкинский район</t>
  </si>
  <si>
    <t>ИТОГО</t>
  </si>
  <si>
    <t>ГО Город Петровск-Забайкальск</t>
  </si>
  <si>
    <t>ГО Город Чита</t>
  </si>
  <si>
    <t>ЗАТО п. Горный</t>
  </si>
  <si>
    <t>гр04=1.262*КолОкл*гр01*гр02*гр03*1.0125</t>
  </si>
  <si>
    <t xml:space="preserve"> Акшинский район</t>
  </si>
  <si>
    <t xml:space="preserve"> Александрово-Заводский район</t>
  </si>
  <si>
    <t xml:space="preserve"> Балейский район</t>
  </si>
  <si>
    <t xml:space="preserve"> Борзинский район</t>
  </si>
  <si>
    <t xml:space="preserve"> Газимуро-Заводский район</t>
  </si>
  <si>
    <t xml:space="preserve"> Забайкальский район</t>
  </si>
  <si>
    <t xml:space="preserve"> Каларский район</t>
  </si>
  <si>
    <t xml:space="preserve"> Калганский район</t>
  </si>
  <si>
    <t xml:space="preserve"> Карымский район</t>
  </si>
  <si>
    <t xml:space="preserve"> Город Краснокаменск и Краснокаменский район</t>
  </si>
  <si>
    <t xml:space="preserve"> Красночикойский район</t>
  </si>
  <si>
    <t xml:space="preserve"> Кыринский район</t>
  </si>
  <si>
    <t xml:space="preserve"> Могочинский район</t>
  </si>
  <si>
    <t xml:space="preserve"> Нерчинский район</t>
  </si>
  <si>
    <t xml:space="preserve"> Нерчинско-Заводский район</t>
  </si>
  <si>
    <t xml:space="preserve"> Оловяннинский район</t>
  </si>
  <si>
    <t xml:space="preserve"> Ононский район</t>
  </si>
  <si>
    <t xml:space="preserve"> Петровск-Забайкальский район</t>
  </si>
  <si>
    <t xml:space="preserve"> Приаргунский район</t>
  </si>
  <si>
    <t xml:space="preserve"> Сретенский район</t>
  </si>
  <si>
    <t xml:space="preserve"> Тунгиро-Олекминский район</t>
  </si>
  <si>
    <t xml:space="preserve"> Тунгокоченский район</t>
  </si>
  <si>
    <t xml:space="preserve"> Улетовский район</t>
  </si>
  <si>
    <t xml:space="preserve"> Хилокский район</t>
  </si>
  <si>
    <t xml:space="preserve"> Чернышевский район</t>
  </si>
  <si>
    <t xml:space="preserve"> Читинский район</t>
  </si>
  <si>
    <t xml:space="preserve"> Шелопугинский район</t>
  </si>
  <si>
    <t xml:space="preserve"> Шилкинский район</t>
  </si>
  <si>
    <t xml:space="preserve"> Город Петровск-Забайкальск</t>
  </si>
  <si>
    <t xml:space="preserve"> Город Чита</t>
  </si>
  <si>
    <t>З/п с учетом 8%</t>
  </si>
  <si>
    <t>гр05= гр04*1,08%</t>
  </si>
  <si>
    <t>2009 год повышение с 01.08.09 на 6,8%</t>
  </si>
  <si>
    <t>всего ЗП 2009 года</t>
  </si>
  <si>
    <t>Мз 2008 года (14,9т.р.) *8,7%</t>
  </si>
  <si>
    <t>сумма субвенции 2009 года</t>
  </si>
  <si>
    <t>досчет  на 7 мес.(повышение 2009 года 6,8%</t>
  </si>
  <si>
    <t>ЗП+досчет</t>
  </si>
  <si>
    <t>повышение с 01.01.10 на 6,5%</t>
  </si>
  <si>
    <t>МЗ 2009 *8,2%</t>
  </si>
  <si>
    <t>сумма субвенции 2010 года</t>
  </si>
  <si>
    <t>повышение с 01.01.11 на 6,8%</t>
  </si>
  <si>
    <t>МЗ 2010 года*7,5%</t>
  </si>
  <si>
    <t>сумма субвенции 2011 года</t>
  </si>
  <si>
    <t>ЗП с повышением на 15% с 01.12.08</t>
  </si>
  <si>
    <t>Городской округ Агинский</t>
  </si>
  <si>
    <t>Агинский район</t>
  </si>
  <si>
    <t>Дульдургинский район</t>
  </si>
  <si>
    <t>Могойтуйский район</t>
  </si>
  <si>
    <t>числ-ть занятых в экономике за 2006 год (данные стат-ки)</t>
  </si>
  <si>
    <t>Численность  специалистов исходя из методики</t>
  </si>
  <si>
    <t>коэффициент 1,46</t>
  </si>
  <si>
    <t>гр06=гр05*1,15</t>
  </si>
  <si>
    <t>гр07=гр06*6,8%/12*5</t>
  </si>
  <si>
    <t>гр08=гр06+гр07</t>
  </si>
  <si>
    <t>расчетная сумма</t>
  </si>
  <si>
    <t>на 1 работающего - 11,27 руб</t>
  </si>
  <si>
    <t>субвенция 2008 года 4928,9 тыс. руб. : 437365 (чел.</t>
  </si>
  <si>
    <t xml:space="preserve">Мз 2007 года (14,9т.р.) </t>
  </si>
  <si>
    <t>субвенция 2009 (без 6,8, МЗ, ЗП-12 мес)</t>
  </si>
  <si>
    <t>ЗП  декабря 50%</t>
  </si>
  <si>
    <t>сумма субвенции (без 6,8%, без МЗ, ЗП-11,5 мес.) 2009 года</t>
  </si>
  <si>
    <t xml:space="preserve">АВАНС  декабря </t>
  </si>
  <si>
    <t>Городской округ "Агинское"</t>
  </si>
  <si>
    <t>МЗ 2007 года</t>
  </si>
  <si>
    <t>субвенция 2009 год</t>
  </si>
  <si>
    <t>Главный распорядитель</t>
  </si>
  <si>
    <t>Источник финансирования</t>
  </si>
  <si>
    <t>Бюджетная классификация</t>
  </si>
  <si>
    <t>№ п/п</t>
  </si>
  <si>
    <t>Руководитель</t>
  </si>
  <si>
    <t>(расшифровка подписи)</t>
  </si>
  <si>
    <t>1 год планового периода</t>
  </si>
  <si>
    <t>Наименование муниципального образования</t>
  </si>
  <si>
    <t>2 год планового периода</t>
  </si>
  <si>
    <t>Государственная программа</t>
  </si>
  <si>
    <t>Мероприятие</t>
  </si>
  <si>
    <t xml:space="preserve">Статус РО                                                                            </t>
  </si>
  <si>
    <t xml:space="preserve">Тип БА   (вид БА)                                                           </t>
  </si>
  <si>
    <t>сумма субвенции (тыс.рублей)</t>
  </si>
  <si>
    <t>Непрограммная деятельность</t>
  </si>
  <si>
    <t>Департамент управления делами Губернатора Забайкальского края</t>
  </si>
  <si>
    <t>Действующие</t>
  </si>
  <si>
    <t xml:space="preserve">Код полномочия </t>
  </si>
  <si>
    <t xml:space="preserve">Код РО   </t>
  </si>
  <si>
    <t>очередной год</t>
  </si>
  <si>
    <t>Предоставление межбюджетных трансфертов</t>
  </si>
  <si>
    <t>Исполнитель</t>
  </si>
  <si>
    <t>краевой бюджет</t>
  </si>
  <si>
    <t>(подпись)</t>
  </si>
  <si>
    <t xml:space="preserve">«___» __________   _______г.
</t>
  </si>
  <si>
    <t>Количество несовершеннолетних в муниципальном районе (городском округе) (человек)</t>
  </si>
  <si>
    <t>7=6*0,12</t>
  </si>
  <si>
    <t xml:space="preserve"> КДН</t>
  </si>
  <si>
    <t>регистр НПА</t>
  </si>
  <si>
    <t xml:space="preserve">Среднегодовое количество муниципальных нормативных правовых актов    (Kнпа)
</t>
  </si>
  <si>
    <t>Нормативное количество специалистов
(Kс)</t>
  </si>
  <si>
    <t>норматив материальных затрат (Hмз) 
(= 0,12)</t>
  </si>
  <si>
    <t>Норматив финансовых затрат (гос.полномочие  по созданию комиссий по делам несовершеннолетних) (Hкдн)</t>
  </si>
  <si>
    <t xml:space="preserve">
норматив финансовых затрат на техническую поддержку и обслуживание программного обеспечения
(H прог)</t>
  </si>
  <si>
    <t>материальные затраты (гос полномочие по сбору информации,  необходимой для ведения регистра муниципальных нормативных правовых актов)
(=0,12)</t>
  </si>
  <si>
    <t>8=6+7</t>
  </si>
  <si>
    <t xml:space="preserve">норматив для определения размера доплаты к заработной плате  за один муниципальный нормативный правовой акт (установленный на текущий год)
</t>
  </si>
  <si>
    <t>Итого норматив материальных затрат на  (Hмз)</t>
  </si>
  <si>
    <t>11=9*10*0,12</t>
  </si>
  <si>
    <t>13=11+12</t>
  </si>
  <si>
    <t>Единая субвенция местным бюджетам из бюджета края на осуществление отдельных государственных полномочий в сфере государственного управления</t>
  </si>
  <si>
    <t xml:space="preserve">Сумма единой субвенции  на осуществление отдельных государственных полномочий в сфере государственного управления
</t>
  </si>
  <si>
    <t xml:space="preserve">Норматив финансовых затрат </t>
  </si>
  <si>
    <t>14=9*10+13</t>
  </si>
  <si>
    <t>15=8+14</t>
  </si>
  <si>
    <t>16=15</t>
  </si>
  <si>
    <t>17=15</t>
  </si>
  <si>
    <t xml:space="preserve">Фонд оплаты труда  на 1 специалиста по должности муниципального служащего "ведущий специалист" (Зфот)
</t>
  </si>
  <si>
    <t>6=4*5*30,2%</t>
  </si>
  <si>
    <t xml:space="preserve">Фонд оплаты труда специалистов на очередной финансовый год
( с ЕСН=30,2%) </t>
  </si>
  <si>
    <t>3361, 3367</t>
  </si>
  <si>
    <t>10-049</t>
  </si>
  <si>
    <t>014 0104 8800079220</t>
  </si>
  <si>
    <t>»</t>
  </si>
  <si>
    <t xml:space="preserve">к Методическим рекомендациям по составлению
обоснований бюджетных ассигнований
на очередной финансовый год и плановый период
</t>
  </si>
  <si>
    <t>«Приложение № 66</t>
  </si>
  <si>
    <t>Обоснование бюджетных ассигнований на предоставление единой субвенции  бюджетам муниципальных районов, муниципальных и городских округов на администрирование отдельных государственных полномочий в сфере образования, в сфере социальной защиты населения и на осуществление отдельных государственных полномочий в сфере государственного управления.</t>
  </si>
  <si>
    <t>Приложение № 22
к приказу Министерства финансов 
Забайкальского края 
от 31 марта 2021 года № 54-пд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</si>
</sst>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"/>
    <numFmt numFmtId="175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sz val="14"/>
      <name val="Arial Cyr"/>
      <family val="0"/>
    </font>
    <font>
      <i/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174" fontId="0" fillId="33" borderId="10" xfId="0" applyNumberFormat="1" applyFill="1" applyBorder="1" applyAlignment="1">
      <alignment/>
    </xf>
    <xf numFmtId="174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172" fontId="4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7" borderId="10" xfId="0" applyFill="1" applyBorder="1" applyAlignment="1">
      <alignment/>
    </xf>
    <xf numFmtId="174" fontId="7" fillId="37" borderId="10" xfId="0" applyNumberFormat="1" applyFont="1" applyFill="1" applyBorder="1" applyAlignment="1">
      <alignment/>
    </xf>
    <xf numFmtId="172" fontId="7" fillId="37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174" fontId="0" fillId="0" borderId="10" xfId="0" applyNumberFormat="1" applyBorder="1" applyAlignment="1">
      <alignment/>
    </xf>
    <xf numFmtId="174" fontId="4" fillId="36" borderId="10" xfId="0" applyNumberFormat="1" applyFont="1" applyFill="1" applyBorder="1" applyAlignment="1">
      <alignment/>
    </xf>
    <xf numFmtId="174" fontId="2" fillId="36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174" fontId="0" fillId="33" borderId="11" xfId="0" applyNumberFormat="1" applyFill="1" applyBorder="1" applyAlignment="1">
      <alignment/>
    </xf>
    <xf numFmtId="174" fontId="2" fillId="33" borderId="11" xfId="0" applyNumberFormat="1" applyFont="1" applyFill="1" applyBorder="1" applyAlignment="1">
      <alignment/>
    </xf>
    <xf numFmtId="174" fontId="7" fillId="37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172" fontId="4" fillId="33" borderId="11" xfId="0" applyNumberFormat="1" applyFont="1" applyFill="1" applyBorder="1" applyAlignment="1">
      <alignment/>
    </xf>
    <xf numFmtId="172" fontId="3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4" fontId="7" fillId="37" borderId="11" xfId="0" applyNumberFormat="1" applyFont="1" applyFill="1" applyBorder="1" applyAlignment="1">
      <alignment/>
    </xf>
    <xf numFmtId="0" fontId="2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/>
    </xf>
    <xf numFmtId="174" fontId="0" fillId="39" borderId="10" xfId="0" applyNumberFormat="1" applyFill="1" applyBorder="1" applyAlignment="1">
      <alignment/>
    </xf>
    <xf numFmtId="0" fontId="2" fillId="39" borderId="10" xfId="0" applyFont="1" applyFill="1" applyBorder="1" applyAlignment="1">
      <alignment/>
    </xf>
    <xf numFmtId="174" fontId="2" fillId="39" borderId="10" xfId="0" applyNumberFormat="1" applyFont="1" applyFill="1" applyBorder="1" applyAlignment="1">
      <alignment/>
    </xf>
    <xf numFmtId="174" fontId="0" fillId="37" borderId="10" xfId="0" applyNumberFormat="1" applyFill="1" applyBorder="1" applyAlignment="1">
      <alignment/>
    </xf>
    <xf numFmtId="0" fontId="5" fillId="38" borderId="10" xfId="0" applyFont="1" applyFill="1" applyBorder="1" applyAlignment="1">
      <alignment/>
    </xf>
    <xf numFmtId="172" fontId="4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7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0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5" fontId="1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174" fontId="13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0" fontId="8" fillId="40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18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11" fillId="0" borderId="1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9">
      <selection activeCell="C5" sqref="C5"/>
    </sheetView>
  </sheetViews>
  <sheetFormatPr defaultColWidth="9.00390625" defaultRowHeight="12.75"/>
  <cols>
    <col min="1" max="1" width="28.875" style="0" customWidth="1"/>
    <col min="2" max="2" width="18.50390625" style="0" customWidth="1"/>
    <col min="3" max="3" width="13.875" style="0" customWidth="1"/>
    <col min="4" max="4" width="13.50390625" style="0" customWidth="1"/>
    <col min="5" max="5" width="11.50390625" style="0" customWidth="1"/>
  </cols>
  <sheetData>
    <row r="2" spans="1:9" ht="12.75">
      <c r="A2" s="136" t="s">
        <v>0</v>
      </c>
      <c r="B2" s="138" t="s">
        <v>96</v>
      </c>
      <c r="C2" s="138" t="s">
        <v>98</v>
      </c>
      <c r="D2" s="141" t="s">
        <v>102</v>
      </c>
      <c r="E2" s="133"/>
      <c r="F2" s="4"/>
      <c r="G2" s="4"/>
      <c r="H2" s="4"/>
      <c r="I2" s="4"/>
    </row>
    <row r="3" spans="1:9" ht="12.75">
      <c r="A3" s="137"/>
      <c r="B3" s="139"/>
      <c r="C3" s="139"/>
      <c r="D3" s="142"/>
      <c r="E3" s="134"/>
      <c r="F3" s="4"/>
      <c r="G3" s="4"/>
      <c r="H3" s="4"/>
      <c r="I3" s="4"/>
    </row>
    <row r="4" spans="1:9" ht="12.75">
      <c r="A4" s="5"/>
      <c r="B4" s="140"/>
      <c r="C4" s="140"/>
      <c r="D4" s="143"/>
      <c r="E4" s="135"/>
      <c r="F4" s="4"/>
      <c r="G4" s="4"/>
      <c r="H4" s="4"/>
      <c r="I4" s="4"/>
    </row>
    <row r="5" spans="1:9" ht="12.75">
      <c r="A5" s="7" t="s">
        <v>14</v>
      </c>
      <c r="B5" s="54">
        <v>2740</v>
      </c>
      <c r="C5" s="54">
        <f>B5*1.46</f>
        <v>4000.4</v>
      </c>
      <c r="D5" s="59">
        <f>4928.9/C36*C5</f>
        <v>45.082656518618656</v>
      </c>
      <c r="E5" s="4"/>
      <c r="F5" s="4"/>
      <c r="G5" s="4"/>
      <c r="H5" s="4"/>
      <c r="I5" s="4"/>
    </row>
    <row r="6" spans="1:9" ht="12.75">
      <c r="A6" s="7" t="s">
        <v>15</v>
      </c>
      <c r="B6" s="54">
        <v>2376</v>
      </c>
      <c r="C6" s="54">
        <f aca="true" t="shared" si="0" ref="C6:C35">B6*1.46</f>
        <v>3468.96</v>
      </c>
      <c r="D6" s="59">
        <f>4928.9/C36*C6</f>
        <v>39.093573681838656</v>
      </c>
      <c r="E6" s="4"/>
      <c r="F6" s="4"/>
      <c r="G6" s="4"/>
      <c r="H6" s="4"/>
      <c r="I6" s="4"/>
    </row>
    <row r="7" spans="1:9" ht="12.75">
      <c r="A7" s="7" t="s">
        <v>16</v>
      </c>
      <c r="B7" s="54">
        <v>5541</v>
      </c>
      <c r="C7" s="54">
        <f t="shared" si="0"/>
        <v>8089.86</v>
      </c>
      <c r="D7" s="59">
        <f>4928.9/C36*C7</f>
        <v>91.16897801812627</v>
      </c>
      <c r="E7" s="4"/>
      <c r="F7" s="4"/>
      <c r="G7" s="4"/>
      <c r="H7" s="4"/>
      <c r="I7" s="4"/>
    </row>
    <row r="8" spans="1:9" ht="12.75">
      <c r="A8" s="7" t="s">
        <v>17</v>
      </c>
      <c r="B8" s="54">
        <v>14303</v>
      </c>
      <c r="C8" s="54">
        <f t="shared" si="0"/>
        <v>20882.38</v>
      </c>
      <c r="D8" s="59">
        <f>4928.9/C36*C8</f>
        <v>235.33475773204478</v>
      </c>
      <c r="E8" s="4"/>
      <c r="F8" s="4"/>
      <c r="G8" s="4"/>
      <c r="H8" s="4"/>
      <c r="I8" s="4"/>
    </row>
    <row r="9" spans="1:9" ht="12.75">
      <c r="A9" s="7" t="s">
        <v>18</v>
      </c>
      <c r="B9" s="54">
        <v>2712</v>
      </c>
      <c r="C9" s="54">
        <f t="shared" si="0"/>
        <v>3959.52</v>
      </c>
      <c r="D9" s="59">
        <f>4928.9/C36*C9</f>
        <v>44.62195783886635</v>
      </c>
      <c r="E9" s="4"/>
      <c r="F9" s="4"/>
      <c r="G9" s="4"/>
      <c r="H9" s="4"/>
      <c r="I9" s="4"/>
    </row>
    <row r="10" spans="1:9" ht="12.75">
      <c r="A10" s="7" t="s">
        <v>19</v>
      </c>
      <c r="B10" s="54">
        <v>5576</v>
      </c>
      <c r="C10" s="54">
        <f t="shared" si="0"/>
        <v>8140.96</v>
      </c>
      <c r="D10" s="59">
        <f>4928.9/C36*C10</f>
        <v>91.74485136781665</v>
      </c>
      <c r="E10" s="4"/>
      <c r="F10" s="4"/>
      <c r="G10" s="4"/>
      <c r="H10" s="4"/>
      <c r="I10" s="4"/>
    </row>
    <row r="11" spans="1:9" ht="12.75">
      <c r="A11" s="7" t="s">
        <v>20</v>
      </c>
      <c r="B11" s="54">
        <v>3227</v>
      </c>
      <c r="C11" s="54">
        <f t="shared" si="0"/>
        <v>4711.42</v>
      </c>
      <c r="D11" s="59">
        <f>4928.9/C36*C11</f>
        <v>53.09552284145343</v>
      </c>
      <c r="E11" s="4"/>
      <c r="F11" s="4"/>
      <c r="G11" s="4"/>
      <c r="H11" s="4"/>
      <c r="I11" s="4"/>
    </row>
    <row r="12" spans="1:9" ht="12.75">
      <c r="A12" s="7" t="s">
        <v>21</v>
      </c>
      <c r="B12" s="54">
        <v>2771</v>
      </c>
      <c r="C12" s="54">
        <f t="shared" si="0"/>
        <v>4045.66</v>
      </c>
      <c r="D12" s="59">
        <f>4928.9/C36*C12</f>
        <v>45.59271577120157</v>
      </c>
      <c r="E12" s="4"/>
      <c r="F12" s="4"/>
      <c r="G12" s="4"/>
      <c r="H12" s="4"/>
      <c r="I12" s="4"/>
    </row>
    <row r="13" spans="1:9" ht="12.75">
      <c r="A13" s="7" t="s">
        <v>22</v>
      </c>
      <c r="B13" s="54">
        <v>9156</v>
      </c>
      <c r="C13" s="54">
        <f t="shared" si="0"/>
        <v>13367.76</v>
      </c>
      <c r="D13" s="59">
        <f>4928.9/C36*C13</f>
        <v>150.64846827900453</v>
      </c>
      <c r="E13" s="4"/>
      <c r="F13" s="4"/>
      <c r="G13" s="4"/>
      <c r="H13" s="4"/>
      <c r="I13" s="4"/>
    </row>
    <row r="14" spans="1:9" ht="12.75">
      <c r="A14" s="7" t="s">
        <v>23</v>
      </c>
      <c r="B14" s="54">
        <v>25888</v>
      </c>
      <c r="C14" s="54">
        <f t="shared" si="0"/>
        <v>37796.479999999996</v>
      </c>
      <c r="D14" s="59">
        <f>4928.9/C36*C14</f>
        <v>425.9488364795619</v>
      </c>
      <c r="E14" s="4"/>
      <c r="F14" s="4"/>
      <c r="G14" s="4"/>
      <c r="H14" s="4"/>
      <c r="I14" s="4"/>
    </row>
    <row r="15" spans="1:9" ht="12.75">
      <c r="A15" s="7" t="s">
        <v>24</v>
      </c>
      <c r="B15" s="54">
        <v>4341</v>
      </c>
      <c r="C15" s="54">
        <f t="shared" si="0"/>
        <v>6337.86</v>
      </c>
      <c r="D15" s="59">
        <f>4928.9/C36*C15</f>
        <v>71.42474888588451</v>
      </c>
      <c r="E15" s="4"/>
      <c r="F15" s="4"/>
      <c r="G15" s="4"/>
      <c r="H15" s="4"/>
      <c r="I15" s="4"/>
    </row>
    <row r="16" spans="1:9" ht="12.75">
      <c r="A16" s="7" t="s">
        <v>25</v>
      </c>
      <c r="B16" s="54">
        <v>3600</v>
      </c>
      <c r="C16" s="54">
        <f t="shared" si="0"/>
        <v>5256</v>
      </c>
      <c r="D16" s="59">
        <f>4928.9/C36*C16</f>
        <v>59.23268739672524</v>
      </c>
      <c r="E16" s="4"/>
      <c r="F16" s="4"/>
      <c r="G16" s="4"/>
      <c r="H16" s="4"/>
      <c r="I16" s="4"/>
    </row>
    <row r="17" spans="1:9" ht="12.75">
      <c r="A17" s="7" t="s">
        <v>26</v>
      </c>
      <c r="B17" s="54">
        <v>11219</v>
      </c>
      <c r="C17" s="54">
        <f t="shared" si="0"/>
        <v>16379.74</v>
      </c>
      <c r="D17" s="59">
        <f>4928.9/C36*C17</f>
        <v>184.59208886218346</v>
      </c>
      <c r="E17" s="4"/>
      <c r="F17" s="4"/>
      <c r="G17" s="4"/>
      <c r="H17" s="4"/>
      <c r="I17" s="4"/>
    </row>
    <row r="18" spans="1:9" ht="12.75">
      <c r="A18" s="7" t="s">
        <v>27</v>
      </c>
      <c r="B18" s="54">
        <v>6759</v>
      </c>
      <c r="C18" s="54">
        <f t="shared" si="0"/>
        <v>9868.14</v>
      </c>
      <c r="D18" s="59">
        <f>4928.9/C36*C18</f>
        <v>111.20937058735163</v>
      </c>
      <c r="E18" s="4"/>
      <c r="F18" s="4"/>
      <c r="G18" s="4"/>
      <c r="H18" s="4"/>
      <c r="I18" s="4"/>
    </row>
    <row r="19" spans="1:9" ht="12.75">
      <c r="A19" s="7" t="s">
        <v>28</v>
      </c>
      <c r="B19" s="54">
        <v>2624</v>
      </c>
      <c r="C19" s="54">
        <f t="shared" si="0"/>
        <v>3831.04</v>
      </c>
      <c r="D19" s="59">
        <f>4928.9/C36*C19</f>
        <v>43.17404770250195</v>
      </c>
      <c r="E19" s="4"/>
      <c r="F19" s="4"/>
      <c r="G19" s="4"/>
      <c r="H19" s="4"/>
      <c r="I19" s="4"/>
    </row>
    <row r="20" spans="1:9" ht="12.75">
      <c r="A20" s="7" t="s">
        <v>29</v>
      </c>
      <c r="B20" s="54">
        <v>9445</v>
      </c>
      <c r="C20" s="54">
        <f t="shared" si="0"/>
        <v>13789.699999999999</v>
      </c>
      <c r="D20" s="59">
        <f>4928.9/C36*C20</f>
        <v>155.4035367950194</v>
      </c>
      <c r="E20" s="4"/>
      <c r="F20" s="4"/>
      <c r="G20" s="4"/>
      <c r="H20" s="4"/>
      <c r="I20" s="4"/>
    </row>
    <row r="21" spans="1:9" ht="12.75">
      <c r="A21" s="7" t="s">
        <v>30</v>
      </c>
      <c r="B21" s="54">
        <v>2935</v>
      </c>
      <c r="C21" s="54">
        <f t="shared" si="0"/>
        <v>4285.099999999999</v>
      </c>
      <c r="D21" s="59">
        <f>4928.9/C36*C21</f>
        <v>48.291093752607935</v>
      </c>
      <c r="E21" s="4"/>
      <c r="F21" s="4"/>
      <c r="G21" s="4"/>
      <c r="H21" s="4"/>
      <c r="I21" s="4"/>
    </row>
    <row r="22" spans="1:9" ht="12.75">
      <c r="A22" s="7" t="s">
        <v>31</v>
      </c>
      <c r="B22" s="54">
        <v>3154</v>
      </c>
      <c r="C22" s="54">
        <f t="shared" si="0"/>
        <v>4604.84</v>
      </c>
      <c r="D22" s="59">
        <f>4928.9/C36*C22</f>
        <v>51.89441556924206</v>
      </c>
      <c r="E22" s="4"/>
      <c r="F22" s="4"/>
      <c r="G22" s="4"/>
      <c r="H22" s="4"/>
      <c r="I22" s="4"/>
    </row>
    <row r="23" spans="1:9" ht="12.75">
      <c r="A23" s="7" t="s">
        <v>32</v>
      </c>
      <c r="B23" s="54">
        <v>6813</v>
      </c>
      <c r="C23" s="54">
        <f t="shared" si="0"/>
        <v>9946.98</v>
      </c>
      <c r="D23" s="59">
        <f>4928.9/C36*C23</f>
        <v>112.09786089830251</v>
      </c>
      <c r="E23" s="4"/>
      <c r="F23" s="4"/>
      <c r="G23" s="4"/>
      <c r="H23" s="4"/>
      <c r="I23" s="4"/>
    </row>
    <row r="24" spans="1:9" ht="12.75">
      <c r="A24" s="7" t="s">
        <v>33</v>
      </c>
      <c r="B24" s="54">
        <v>6101</v>
      </c>
      <c r="C24" s="54">
        <f t="shared" si="0"/>
        <v>8907.46</v>
      </c>
      <c r="D24" s="59">
        <f>4928.9/C36*C24</f>
        <v>100.38295161317241</v>
      </c>
      <c r="E24" s="4"/>
      <c r="F24" s="4"/>
      <c r="G24" s="4"/>
      <c r="H24" s="4"/>
      <c r="I24" s="4"/>
    </row>
    <row r="25" spans="1:9" ht="12.75">
      <c r="A25" s="7" t="s">
        <v>34</v>
      </c>
      <c r="B25" s="54">
        <v>501</v>
      </c>
      <c r="C25" s="54">
        <f t="shared" si="0"/>
        <v>731.46</v>
      </c>
      <c r="D25" s="59">
        <f>4928.9/C36*C25</f>
        <v>8.243215662710929</v>
      </c>
      <c r="E25" s="4"/>
      <c r="F25" s="4"/>
      <c r="G25" s="4"/>
      <c r="H25" s="4"/>
      <c r="I25" s="4"/>
    </row>
    <row r="26" spans="1:9" ht="12.75">
      <c r="A26" s="7" t="s">
        <v>35</v>
      </c>
      <c r="B26" s="54">
        <v>3959</v>
      </c>
      <c r="C26" s="54">
        <f t="shared" si="0"/>
        <v>5780.139999999999</v>
      </c>
      <c r="D26" s="59">
        <f>4928.9/C36*C26</f>
        <v>65.13950261212089</v>
      </c>
      <c r="E26" s="4"/>
      <c r="F26" s="4"/>
      <c r="G26" s="4"/>
      <c r="H26" s="4"/>
      <c r="I26" s="4"/>
    </row>
    <row r="27" spans="1:9" ht="12.75">
      <c r="A27" s="7" t="s">
        <v>36</v>
      </c>
      <c r="B27" s="54">
        <v>3575</v>
      </c>
      <c r="C27" s="54">
        <f t="shared" si="0"/>
        <v>5219.5</v>
      </c>
      <c r="D27" s="59">
        <f>4928.9/C36*C27</f>
        <v>58.821349289803535</v>
      </c>
      <c r="E27" s="4"/>
      <c r="F27" s="4"/>
      <c r="G27" s="4"/>
      <c r="H27" s="4"/>
      <c r="I27" s="4"/>
    </row>
    <row r="28" spans="1:9" ht="12.75">
      <c r="A28" s="7" t="s">
        <v>37</v>
      </c>
      <c r="B28" s="54">
        <v>6827</v>
      </c>
      <c r="C28" s="54">
        <f t="shared" si="0"/>
        <v>9967.42</v>
      </c>
      <c r="D28" s="59">
        <f>4928.9/C36*C28</f>
        <v>112.32821023817867</v>
      </c>
      <c r="E28" s="4"/>
      <c r="F28" s="4"/>
      <c r="G28" s="4"/>
      <c r="H28" s="4"/>
      <c r="I28" s="4"/>
    </row>
    <row r="29" spans="1:9" ht="12.75">
      <c r="A29" s="7" t="s">
        <v>38</v>
      </c>
      <c r="B29" s="54">
        <v>11427</v>
      </c>
      <c r="C29" s="54">
        <f t="shared" si="0"/>
        <v>16683.42</v>
      </c>
      <c r="D29" s="59">
        <f>4928.9/C36*C29</f>
        <v>188.01442191177202</v>
      </c>
      <c r="E29" s="4"/>
      <c r="F29" s="4"/>
      <c r="G29" s="4"/>
      <c r="H29" s="4"/>
      <c r="I29" s="4"/>
    </row>
    <row r="30" spans="1:9" ht="12.75">
      <c r="A30" s="7" t="s">
        <v>39</v>
      </c>
      <c r="B30" s="54">
        <v>9797</v>
      </c>
      <c r="C30" s="54">
        <f t="shared" si="0"/>
        <v>14303.619999999999</v>
      </c>
      <c r="D30" s="59">
        <f>4928.9/C36*C30</f>
        <v>161.195177340477</v>
      </c>
      <c r="E30" s="4"/>
      <c r="F30" s="4"/>
      <c r="G30" s="4"/>
      <c r="H30" s="4"/>
      <c r="I30" s="4"/>
    </row>
    <row r="31" spans="1:9" ht="12.75">
      <c r="A31" s="7" t="s">
        <v>40</v>
      </c>
      <c r="B31" s="54">
        <v>1804</v>
      </c>
      <c r="C31" s="54">
        <f t="shared" si="0"/>
        <v>2633.84</v>
      </c>
      <c r="D31" s="59">
        <f>4928.9/C36*C31</f>
        <v>29.682157795470093</v>
      </c>
      <c r="E31" s="4"/>
      <c r="F31" s="4"/>
      <c r="G31" s="4"/>
      <c r="H31" s="4"/>
      <c r="I31" s="4"/>
    </row>
    <row r="32" spans="1:9" ht="12.75">
      <c r="A32" s="7" t="s">
        <v>41</v>
      </c>
      <c r="B32" s="54">
        <v>14121</v>
      </c>
      <c r="C32" s="54">
        <f t="shared" si="0"/>
        <v>20616.66</v>
      </c>
      <c r="D32" s="59">
        <f>4928.9/C36*C32</f>
        <v>232.34021631365476</v>
      </c>
      <c r="E32" s="4"/>
      <c r="F32" s="4"/>
      <c r="G32" s="4"/>
      <c r="H32" s="4"/>
      <c r="I32" s="4"/>
    </row>
    <row r="33" spans="1:9" ht="12.75">
      <c r="A33" s="7" t="s">
        <v>43</v>
      </c>
      <c r="B33" s="54">
        <v>6596</v>
      </c>
      <c r="C33" s="54">
        <f t="shared" si="0"/>
        <v>9630.16</v>
      </c>
      <c r="D33" s="59">
        <f>4928.9/C36*C33</f>
        <v>108.52744613022213</v>
      </c>
      <c r="E33" s="4"/>
      <c r="F33" s="4"/>
      <c r="G33" s="4"/>
      <c r="H33" s="4"/>
      <c r="I33" s="4"/>
    </row>
    <row r="34" spans="1:9" ht="12.75">
      <c r="A34" s="7" t="s">
        <v>44</v>
      </c>
      <c r="B34" s="54">
        <v>109677</v>
      </c>
      <c r="C34" s="54">
        <f t="shared" si="0"/>
        <v>160128.41999999998</v>
      </c>
      <c r="D34" s="59">
        <f>4928.9/C36*C34</f>
        <v>1804.5731821140648</v>
      </c>
      <c r="E34" s="4"/>
      <c r="F34" s="4"/>
      <c r="G34" s="4"/>
      <c r="H34" s="4"/>
      <c r="I34" s="4"/>
    </row>
    <row r="35" spans="1:9" ht="12.75">
      <c r="A35" s="7" t="s">
        <v>45</v>
      </c>
      <c r="B35" s="54"/>
      <c r="C35" s="54">
        <f t="shared" si="0"/>
        <v>0</v>
      </c>
      <c r="D35" s="59">
        <f>4928.9/C36*C35</f>
        <v>0</v>
      </c>
      <c r="E35" s="4"/>
      <c r="F35" s="4"/>
      <c r="G35" s="4"/>
      <c r="H35" s="4"/>
      <c r="I35" s="4"/>
    </row>
    <row r="36" spans="1:9" ht="12.75">
      <c r="A36" s="11" t="s">
        <v>42</v>
      </c>
      <c r="B36" s="55">
        <f>SUM(B5:B35)</f>
        <v>299565</v>
      </c>
      <c r="C36" s="55">
        <f>SUM(C5:C35)</f>
        <v>437364.9</v>
      </c>
      <c r="D36" s="55">
        <f>SUM(D5:D35)</f>
        <v>4928.899999999998</v>
      </c>
      <c r="E36" s="4"/>
      <c r="F36" s="4"/>
      <c r="G36" s="4"/>
      <c r="H36" s="4"/>
      <c r="I36" s="4"/>
    </row>
    <row r="38" ht="12.75">
      <c r="A38" s="16" t="s">
        <v>104</v>
      </c>
    </row>
    <row r="40" ht="12.75">
      <c r="A40" t="s">
        <v>103</v>
      </c>
    </row>
  </sheetData>
  <sheetProtection/>
  <mergeCells count="5">
    <mergeCell ref="E2:E4"/>
    <mergeCell ref="A2:A3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7"/>
  <sheetViews>
    <sheetView zoomScalePageLayoutView="0" workbookViewId="0" topLeftCell="A13">
      <selection activeCell="C6" sqref="C6"/>
    </sheetView>
  </sheetViews>
  <sheetFormatPr defaultColWidth="9.00390625" defaultRowHeight="12.75"/>
  <cols>
    <col min="1" max="1" width="29.125" style="0" customWidth="1"/>
    <col min="2" max="3" width="16.875" style="0" customWidth="1"/>
    <col min="4" max="4" width="13.875" style="0" customWidth="1"/>
  </cols>
  <sheetData>
    <row r="2" ht="3" customHeight="1"/>
    <row r="3" spans="1:4" ht="12.75">
      <c r="A3" s="136" t="s">
        <v>0</v>
      </c>
      <c r="B3" s="138" t="s">
        <v>96</v>
      </c>
      <c r="C3" s="138" t="s">
        <v>98</v>
      </c>
      <c r="D3" s="138" t="s">
        <v>97</v>
      </c>
    </row>
    <row r="4" spans="1:4" ht="12.75">
      <c r="A4" s="137"/>
      <c r="B4" s="139"/>
      <c r="C4" s="139"/>
      <c r="D4" s="139"/>
    </row>
    <row r="5" spans="1:4" ht="30.75" customHeight="1">
      <c r="A5" s="5"/>
      <c r="B5" s="140"/>
      <c r="C5" s="140"/>
      <c r="D5" s="140"/>
    </row>
    <row r="6" spans="1:4" ht="12.75">
      <c r="A6" s="7" t="s">
        <v>14</v>
      </c>
      <c r="B6" s="54">
        <v>2740</v>
      </c>
      <c r="C6" s="54">
        <f>B6*1.46</f>
        <v>4000.4</v>
      </c>
      <c r="D6" s="9">
        <v>0.5</v>
      </c>
    </row>
    <row r="7" spans="1:4" ht="12.75">
      <c r="A7" s="7" t="s">
        <v>15</v>
      </c>
      <c r="B7" s="54">
        <v>2376</v>
      </c>
      <c r="C7" s="54">
        <f aca="true" t="shared" si="0" ref="C7:C36">B7*1.46</f>
        <v>3468.96</v>
      </c>
      <c r="D7" s="9">
        <v>0.5</v>
      </c>
    </row>
    <row r="8" spans="1:4" ht="12.75">
      <c r="A8" s="7" t="s">
        <v>16</v>
      </c>
      <c r="B8" s="54">
        <v>5541</v>
      </c>
      <c r="C8" s="54">
        <f t="shared" si="0"/>
        <v>8089.86</v>
      </c>
      <c r="D8" s="53">
        <v>1</v>
      </c>
    </row>
    <row r="9" spans="1:4" ht="12.75">
      <c r="A9" s="7" t="s">
        <v>17</v>
      </c>
      <c r="B9" s="54">
        <v>14303</v>
      </c>
      <c r="C9" s="54">
        <f t="shared" si="0"/>
        <v>20882.38</v>
      </c>
      <c r="D9" s="9">
        <v>1</v>
      </c>
    </row>
    <row r="10" spans="1:4" ht="12.75">
      <c r="A10" s="7" t="s">
        <v>18</v>
      </c>
      <c r="B10" s="54">
        <v>2712</v>
      </c>
      <c r="C10" s="54">
        <f t="shared" si="0"/>
        <v>3959.52</v>
      </c>
      <c r="D10" s="9">
        <v>0.5</v>
      </c>
    </row>
    <row r="11" spans="1:4" ht="12.75">
      <c r="A11" s="7" t="s">
        <v>19</v>
      </c>
      <c r="B11" s="54">
        <v>5576</v>
      </c>
      <c r="C11" s="54">
        <f t="shared" si="0"/>
        <v>8140.96</v>
      </c>
      <c r="D11" s="9">
        <v>0.5</v>
      </c>
    </row>
    <row r="12" spans="1:4" ht="12.75">
      <c r="A12" s="7" t="s">
        <v>20</v>
      </c>
      <c r="B12" s="54">
        <v>3227</v>
      </c>
      <c r="C12" s="54">
        <f t="shared" si="0"/>
        <v>4711.42</v>
      </c>
      <c r="D12" s="9">
        <v>0.5</v>
      </c>
    </row>
    <row r="13" spans="1:4" ht="12.75">
      <c r="A13" s="7" t="s">
        <v>21</v>
      </c>
      <c r="B13" s="54">
        <v>2771</v>
      </c>
      <c r="C13" s="54">
        <f t="shared" si="0"/>
        <v>4045.66</v>
      </c>
      <c r="D13" s="9">
        <v>0.5</v>
      </c>
    </row>
    <row r="14" spans="1:4" ht="12.75">
      <c r="A14" s="7" t="s">
        <v>22</v>
      </c>
      <c r="B14" s="54">
        <v>9156</v>
      </c>
      <c r="C14" s="54">
        <f t="shared" si="0"/>
        <v>13367.76</v>
      </c>
      <c r="D14" s="53">
        <v>1</v>
      </c>
    </row>
    <row r="15" spans="1:4" ht="12.75">
      <c r="A15" s="7" t="s">
        <v>23</v>
      </c>
      <c r="B15" s="54">
        <v>25888</v>
      </c>
      <c r="C15" s="54">
        <f t="shared" si="0"/>
        <v>37796.479999999996</v>
      </c>
      <c r="D15" s="9">
        <v>1</v>
      </c>
    </row>
    <row r="16" spans="1:4" ht="12.75">
      <c r="A16" s="7" t="s">
        <v>24</v>
      </c>
      <c r="B16" s="54">
        <v>4341</v>
      </c>
      <c r="C16" s="54">
        <f t="shared" si="0"/>
        <v>6337.86</v>
      </c>
      <c r="D16" s="9">
        <v>0.5</v>
      </c>
    </row>
    <row r="17" spans="1:4" ht="12.75">
      <c r="A17" s="7" t="s">
        <v>25</v>
      </c>
      <c r="B17" s="54">
        <v>3600</v>
      </c>
      <c r="C17" s="54">
        <f t="shared" si="0"/>
        <v>5256</v>
      </c>
      <c r="D17" s="9">
        <v>0.5</v>
      </c>
    </row>
    <row r="18" spans="1:4" ht="12.75">
      <c r="A18" s="7" t="s">
        <v>26</v>
      </c>
      <c r="B18" s="54">
        <v>11219</v>
      </c>
      <c r="C18" s="54">
        <f t="shared" si="0"/>
        <v>16379.74</v>
      </c>
      <c r="D18" s="53">
        <v>1</v>
      </c>
    </row>
    <row r="19" spans="1:4" ht="12.75">
      <c r="A19" s="7" t="s">
        <v>27</v>
      </c>
      <c r="B19" s="54">
        <v>6759</v>
      </c>
      <c r="C19" s="54">
        <f t="shared" si="0"/>
        <v>9868.14</v>
      </c>
      <c r="D19" s="9">
        <v>0.5</v>
      </c>
    </row>
    <row r="20" spans="1:4" ht="12.75">
      <c r="A20" s="7" t="s">
        <v>28</v>
      </c>
      <c r="B20" s="54">
        <v>2624</v>
      </c>
      <c r="C20" s="54">
        <f t="shared" si="0"/>
        <v>3831.04</v>
      </c>
      <c r="D20" s="9">
        <v>0.5</v>
      </c>
    </row>
    <row r="21" spans="1:4" ht="12.75">
      <c r="A21" s="7" t="s">
        <v>29</v>
      </c>
      <c r="B21" s="54">
        <v>9445</v>
      </c>
      <c r="C21" s="54">
        <f t="shared" si="0"/>
        <v>13789.699999999999</v>
      </c>
      <c r="D21" s="53">
        <v>1</v>
      </c>
    </row>
    <row r="22" spans="1:4" ht="12.75">
      <c r="A22" s="7" t="s">
        <v>30</v>
      </c>
      <c r="B22" s="54">
        <v>2935</v>
      </c>
      <c r="C22" s="54">
        <f t="shared" si="0"/>
        <v>4285.099999999999</v>
      </c>
      <c r="D22" s="9">
        <v>0.5</v>
      </c>
    </row>
    <row r="23" spans="1:4" ht="12.75">
      <c r="A23" s="7" t="s">
        <v>31</v>
      </c>
      <c r="B23" s="54">
        <v>3154</v>
      </c>
      <c r="C23" s="54">
        <f t="shared" si="0"/>
        <v>4604.84</v>
      </c>
      <c r="D23" s="9">
        <v>0.5</v>
      </c>
    </row>
    <row r="24" spans="1:4" ht="12.75">
      <c r="A24" s="7" t="s">
        <v>32</v>
      </c>
      <c r="B24" s="54">
        <v>6813</v>
      </c>
      <c r="C24" s="54">
        <f t="shared" si="0"/>
        <v>9946.98</v>
      </c>
      <c r="D24" s="9">
        <v>0.5</v>
      </c>
    </row>
    <row r="25" spans="1:4" ht="12.75">
      <c r="A25" s="7" t="s">
        <v>33</v>
      </c>
      <c r="B25" s="54">
        <v>6101</v>
      </c>
      <c r="C25" s="54">
        <f t="shared" si="0"/>
        <v>8907.46</v>
      </c>
      <c r="D25" s="9">
        <v>0.5</v>
      </c>
    </row>
    <row r="26" spans="1:4" ht="12.75">
      <c r="A26" s="7" t="s">
        <v>34</v>
      </c>
      <c r="B26" s="54">
        <v>501</v>
      </c>
      <c r="C26" s="54">
        <f t="shared" si="0"/>
        <v>731.46</v>
      </c>
      <c r="D26" s="9">
        <v>0.5</v>
      </c>
    </row>
    <row r="27" spans="1:4" ht="12.75">
      <c r="A27" s="7" t="s">
        <v>35</v>
      </c>
      <c r="B27" s="54">
        <v>3959</v>
      </c>
      <c r="C27" s="54">
        <f t="shared" si="0"/>
        <v>5780.139999999999</v>
      </c>
      <c r="D27" s="9">
        <v>0.5</v>
      </c>
    </row>
    <row r="28" spans="1:4" ht="12.75">
      <c r="A28" s="7" t="s">
        <v>36</v>
      </c>
      <c r="B28" s="54">
        <v>3575</v>
      </c>
      <c r="C28" s="54">
        <f t="shared" si="0"/>
        <v>5219.5</v>
      </c>
      <c r="D28" s="9">
        <v>0.5</v>
      </c>
    </row>
    <row r="29" spans="1:4" ht="12.75">
      <c r="A29" s="7" t="s">
        <v>37</v>
      </c>
      <c r="B29" s="54">
        <v>6827</v>
      </c>
      <c r="C29" s="54">
        <f t="shared" si="0"/>
        <v>9967.42</v>
      </c>
      <c r="D29" s="9">
        <v>0.5</v>
      </c>
    </row>
    <row r="30" spans="1:4" ht="12.75">
      <c r="A30" s="7" t="s">
        <v>38</v>
      </c>
      <c r="B30" s="54">
        <v>11427</v>
      </c>
      <c r="C30" s="54">
        <f t="shared" si="0"/>
        <v>16683.42</v>
      </c>
      <c r="D30" s="9">
        <v>1</v>
      </c>
    </row>
    <row r="31" spans="1:4" ht="12.75">
      <c r="A31" s="7" t="s">
        <v>39</v>
      </c>
      <c r="B31" s="54">
        <v>9797</v>
      </c>
      <c r="C31" s="54">
        <f t="shared" si="0"/>
        <v>14303.619999999999</v>
      </c>
      <c r="D31" s="53">
        <v>1</v>
      </c>
    </row>
    <row r="32" spans="1:4" ht="12.75">
      <c r="A32" s="7" t="s">
        <v>40</v>
      </c>
      <c r="B32" s="54">
        <v>1804</v>
      </c>
      <c r="C32" s="54">
        <f t="shared" si="0"/>
        <v>2633.84</v>
      </c>
      <c r="D32" s="9">
        <v>0.5</v>
      </c>
    </row>
    <row r="33" spans="1:4" ht="12.75">
      <c r="A33" s="7" t="s">
        <v>41</v>
      </c>
      <c r="B33" s="54">
        <v>14121</v>
      </c>
      <c r="C33" s="54">
        <f t="shared" si="0"/>
        <v>20616.66</v>
      </c>
      <c r="D33" s="9">
        <v>1</v>
      </c>
    </row>
    <row r="34" spans="1:4" ht="12.75">
      <c r="A34" s="7" t="s">
        <v>43</v>
      </c>
      <c r="B34" s="54">
        <v>6596</v>
      </c>
      <c r="C34" s="54">
        <f t="shared" si="0"/>
        <v>9630.16</v>
      </c>
      <c r="D34" s="9">
        <v>0.5</v>
      </c>
    </row>
    <row r="35" spans="1:4" ht="12.75">
      <c r="A35" s="7" t="s">
        <v>44</v>
      </c>
      <c r="B35" s="54">
        <v>109677</v>
      </c>
      <c r="C35" s="54">
        <f t="shared" si="0"/>
        <v>160128.41999999998</v>
      </c>
      <c r="D35" s="9">
        <v>2</v>
      </c>
    </row>
    <row r="36" spans="1:4" ht="12.75">
      <c r="A36" s="7" t="s">
        <v>45</v>
      </c>
      <c r="B36" s="54"/>
      <c r="C36" s="54">
        <f t="shared" si="0"/>
        <v>0</v>
      </c>
      <c r="D36" s="9">
        <v>0.5</v>
      </c>
    </row>
    <row r="37" spans="1:4" ht="12.75">
      <c r="A37" s="11" t="s">
        <v>42</v>
      </c>
      <c r="B37" s="55">
        <f>SUM(B6:B36)</f>
        <v>299565</v>
      </c>
      <c r="C37" s="55">
        <f>SUM(C6:C36)</f>
        <v>437364.9</v>
      </c>
      <c r="D37" s="13">
        <f>D6+D7+D8+D9+D10+D11+D12+D13+D14+D15+D16+D17+D18+D19+D20+D21+D22+D23+D24+D25+D26+D27+D28+D29+D30+D31+D32+D33+D34+D35+D36</f>
        <v>21.5</v>
      </c>
    </row>
  </sheetData>
  <sheetProtection/>
  <mergeCells count="4">
    <mergeCell ref="D3:D5"/>
    <mergeCell ref="B3:B5"/>
    <mergeCell ref="A3:A4"/>
    <mergeCell ref="C3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I47" sqref="I47"/>
    </sheetView>
  </sheetViews>
  <sheetFormatPr defaultColWidth="9.00390625" defaultRowHeight="12.75"/>
  <cols>
    <col min="1" max="1" width="23.50390625" style="0" customWidth="1"/>
    <col min="6" max="6" width="12.125" style="0" customWidth="1"/>
    <col min="8" max="8" width="12.50390625" style="0" customWidth="1"/>
    <col min="9" max="9" width="11.50390625" style="0" customWidth="1"/>
  </cols>
  <sheetData>
    <row r="2" spans="1:10" ht="26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67" t="s">
        <v>77</v>
      </c>
      <c r="H2" s="15" t="s">
        <v>111</v>
      </c>
      <c r="I2" s="74" t="s">
        <v>112</v>
      </c>
      <c r="J2" s="4"/>
    </row>
    <row r="3" spans="1:10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68"/>
      <c r="H3" s="4"/>
      <c r="I3" s="75"/>
      <c r="J3" s="4"/>
    </row>
    <row r="4" spans="1:10" ht="30.7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69" t="s">
        <v>78</v>
      </c>
      <c r="H4" s="4"/>
      <c r="I4" s="75"/>
      <c r="J4" s="4"/>
    </row>
    <row r="5" spans="1:10" ht="12.75">
      <c r="A5" s="7" t="s">
        <v>14</v>
      </c>
      <c r="B5" s="8">
        <v>1.7</v>
      </c>
      <c r="C5" s="9">
        <v>0.5</v>
      </c>
      <c r="D5" s="10">
        <v>1.63152</v>
      </c>
      <c r="E5" s="9">
        <v>60</v>
      </c>
      <c r="F5" s="8">
        <f>1.262*E5*C5*D5*B5*1.0125</f>
        <v>106.320488868</v>
      </c>
      <c r="G5" s="70">
        <f>F5*1.08</f>
        <v>114.82612797744001</v>
      </c>
      <c r="H5" s="4">
        <f>'БЕЗ 6,8% И мз (СТАР.МЕТ) в бюдж'!J5</f>
        <v>7.45</v>
      </c>
      <c r="I5" s="76">
        <f>G5+H5</f>
        <v>122.27612797744001</v>
      </c>
      <c r="J5" s="4"/>
    </row>
    <row r="6" spans="1:10" ht="12.75">
      <c r="A6" s="7" t="s">
        <v>15</v>
      </c>
      <c r="B6" s="8">
        <v>1.7</v>
      </c>
      <c r="C6" s="9">
        <v>0.5</v>
      </c>
      <c r="D6" s="10">
        <v>1.63152</v>
      </c>
      <c r="E6" s="9">
        <v>60</v>
      </c>
      <c r="F6" s="8">
        <f aca="true" t="shared" si="0" ref="F6:F32">1.262*E6*C6*D6*B6*1.0125</f>
        <v>106.320488868</v>
      </c>
      <c r="G6" s="70">
        <f aca="true" t="shared" si="1" ref="G6:G35">F6*1.08</f>
        <v>114.82612797744001</v>
      </c>
      <c r="H6" s="4">
        <f>'БЕЗ 6,8% И мз (СТАР.МЕТ) в бюдж'!J6</f>
        <v>7.45</v>
      </c>
      <c r="I6" s="76">
        <f aca="true" t="shared" si="2" ref="I6:I35">G6+H6</f>
        <v>122.27612797744001</v>
      </c>
      <c r="J6" s="4"/>
    </row>
    <row r="7" spans="1:10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0"/>
        <v>212.640977736</v>
      </c>
      <c r="G7" s="70">
        <f t="shared" si="1"/>
        <v>229.65225595488002</v>
      </c>
      <c r="H7" s="4">
        <f>'БЕЗ 6,8% И мз (СТАР.МЕТ) в бюдж'!J7</f>
        <v>14.9</v>
      </c>
      <c r="I7" s="76">
        <f t="shared" si="2"/>
        <v>244.55225595488002</v>
      </c>
      <c r="J7" s="4"/>
    </row>
    <row r="8" spans="1:10" ht="12.75">
      <c r="A8" s="7" t="s">
        <v>17</v>
      </c>
      <c r="B8" s="8">
        <v>1.7</v>
      </c>
      <c r="C8" s="9">
        <v>1</v>
      </c>
      <c r="D8" s="10">
        <v>1.83546</v>
      </c>
      <c r="E8" s="9">
        <v>60</v>
      </c>
      <c r="F8" s="8">
        <f t="shared" si="0"/>
        <v>239.22109995300002</v>
      </c>
      <c r="G8" s="70">
        <f t="shared" si="1"/>
        <v>258.35878794924</v>
      </c>
      <c r="H8" s="4">
        <f>'БЕЗ 6,8% И мз (СТАР.МЕТ) в бюдж'!J8</f>
        <v>14.9</v>
      </c>
      <c r="I8" s="76">
        <f t="shared" si="2"/>
        <v>273.25878794924</v>
      </c>
      <c r="J8" s="4"/>
    </row>
    <row r="9" spans="1:10" ht="12.75">
      <c r="A9" s="7" t="s">
        <v>18</v>
      </c>
      <c r="B9" s="8">
        <v>1.7</v>
      </c>
      <c r="C9" s="9">
        <v>0.5</v>
      </c>
      <c r="D9" s="10">
        <v>1.63152</v>
      </c>
      <c r="E9" s="9">
        <v>60</v>
      </c>
      <c r="F9" s="8">
        <f t="shared" si="0"/>
        <v>106.320488868</v>
      </c>
      <c r="G9" s="70">
        <f t="shared" si="1"/>
        <v>114.82612797744001</v>
      </c>
      <c r="H9" s="4">
        <f>'БЕЗ 6,8% И мз (СТАР.МЕТ) в бюдж'!J9</f>
        <v>7.45</v>
      </c>
      <c r="I9" s="76">
        <f t="shared" si="2"/>
        <v>122.27612797744001</v>
      </c>
      <c r="J9" s="4"/>
    </row>
    <row r="10" spans="1:10" ht="12.75">
      <c r="A10" s="7" t="s">
        <v>19</v>
      </c>
      <c r="B10" s="8">
        <v>1.7</v>
      </c>
      <c r="C10" s="9">
        <v>0.5</v>
      </c>
      <c r="D10" s="10">
        <v>1.73349</v>
      </c>
      <c r="E10" s="9">
        <v>60</v>
      </c>
      <c r="F10" s="8">
        <f t="shared" si="0"/>
        <v>112.96551942225</v>
      </c>
      <c r="G10" s="70">
        <f t="shared" si="1"/>
        <v>122.00276097603</v>
      </c>
      <c r="H10" s="4">
        <f>'БЕЗ 6,8% И мз (СТАР.МЕТ) в бюдж'!J10</f>
        <v>7.45</v>
      </c>
      <c r="I10" s="76">
        <f t="shared" si="2"/>
        <v>129.45276097603</v>
      </c>
      <c r="J10" s="4"/>
    </row>
    <row r="11" spans="1:10" ht="12.75">
      <c r="A11" s="7" t="s">
        <v>20</v>
      </c>
      <c r="B11" s="8">
        <v>2.2</v>
      </c>
      <c r="C11" s="9">
        <v>0.5</v>
      </c>
      <c r="D11" s="10">
        <v>1.63152</v>
      </c>
      <c r="E11" s="9">
        <v>60</v>
      </c>
      <c r="F11" s="8">
        <f t="shared" si="0"/>
        <v>137.59122088800004</v>
      </c>
      <c r="G11" s="70">
        <f t="shared" si="1"/>
        <v>148.59851855904006</v>
      </c>
      <c r="H11" s="4">
        <f>'БЕЗ 6,8% И мз (СТАР.МЕТ) в бюдж'!J11</f>
        <v>7.45</v>
      </c>
      <c r="I11" s="76">
        <f t="shared" si="2"/>
        <v>156.04851855904005</v>
      </c>
      <c r="J11" s="4"/>
    </row>
    <row r="12" spans="1:10" ht="12.75">
      <c r="A12" s="7" t="s">
        <v>21</v>
      </c>
      <c r="B12" s="8">
        <v>1.7</v>
      </c>
      <c r="C12" s="9">
        <v>0.5</v>
      </c>
      <c r="D12" s="10">
        <v>1.63152</v>
      </c>
      <c r="E12" s="9">
        <v>60</v>
      </c>
      <c r="F12" s="8">
        <f t="shared" si="0"/>
        <v>106.320488868</v>
      </c>
      <c r="G12" s="70">
        <f t="shared" si="1"/>
        <v>114.82612797744001</v>
      </c>
      <c r="H12" s="4">
        <f>'БЕЗ 6,8% И мз (СТАР.МЕТ) в бюдж'!J12</f>
        <v>7.45</v>
      </c>
      <c r="I12" s="76">
        <f t="shared" si="2"/>
        <v>122.27612797744001</v>
      </c>
      <c r="J12" s="4"/>
    </row>
    <row r="13" spans="1:10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0"/>
        <v>239.22109995300002</v>
      </c>
      <c r="G13" s="70">
        <f t="shared" si="1"/>
        <v>258.35878794924</v>
      </c>
      <c r="H13" s="4">
        <f>'БЕЗ 6,8% И мз (СТАР.МЕТ) в бюдж'!J13</f>
        <v>14.9</v>
      </c>
      <c r="I13" s="76">
        <f t="shared" si="2"/>
        <v>273.25878794924</v>
      </c>
      <c r="J13" s="4"/>
    </row>
    <row r="14" spans="1:10" ht="12.75">
      <c r="A14" s="7" t="s">
        <v>23</v>
      </c>
      <c r="B14" s="8">
        <v>1.7</v>
      </c>
      <c r="C14" s="9">
        <v>1</v>
      </c>
      <c r="D14" s="10">
        <v>1.83546</v>
      </c>
      <c r="E14" s="9">
        <v>60</v>
      </c>
      <c r="F14" s="8">
        <f t="shared" si="0"/>
        <v>239.22109995300002</v>
      </c>
      <c r="G14" s="70">
        <f t="shared" si="1"/>
        <v>258.35878794924</v>
      </c>
      <c r="H14" s="4">
        <f>'БЕЗ 6,8% И мз (СТАР.МЕТ) в бюдж'!J14</f>
        <v>14.9</v>
      </c>
      <c r="I14" s="76">
        <f t="shared" si="2"/>
        <v>273.25878794924</v>
      </c>
      <c r="J14" s="4"/>
    </row>
    <row r="15" spans="1:10" ht="12.75">
      <c r="A15" s="7" t="s">
        <v>24</v>
      </c>
      <c r="B15" s="8">
        <v>1.7</v>
      </c>
      <c r="C15" s="9">
        <v>0.5</v>
      </c>
      <c r="D15" s="10">
        <v>1.73349</v>
      </c>
      <c r="E15" s="9">
        <v>60</v>
      </c>
      <c r="F15" s="8">
        <v>112.966</v>
      </c>
      <c r="G15" s="70">
        <f t="shared" si="1"/>
        <v>122.00328</v>
      </c>
      <c r="H15" s="4">
        <f>'БЕЗ 6,8% И мз (СТАР.МЕТ) в бюдж'!J15</f>
        <v>7.45</v>
      </c>
      <c r="I15" s="76">
        <f t="shared" si="2"/>
        <v>129.45328</v>
      </c>
      <c r="J15" s="4"/>
    </row>
    <row r="16" spans="1:10" ht="12.75">
      <c r="A16" s="7" t="s">
        <v>25</v>
      </c>
      <c r="B16" s="8">
        <v>1.7</v>
      </c>
      <c r="C16" s="9">
        <v>0.5</v>
      </c>
      <c r="D16" s="10">
        <v>1.73349</v>
      </c>
      <c r="E16" s="9">
        <v>60</v>
      </c>
      <c r="F16" s="8">
        <v>112.966</v>
      </c>
      <c r="G16" s="70">
        <f t="shared" si="1"/>
        <v>122.00328</v>
      </c>
      <c r="H16" s="4">
        <f>'БЕЗ 6,8% И мз (СТАР.МЕТ) в бюдж'!J16</f>
        <v>7.45</v>
      </c>
      <c r="I16" s="76">
        <f t="shared" si="2"/>
        <v>129.45328</v>
      </c>
      <c r="J16" s="4"/>
    </row>
    <row r="17" spans="1:10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0"/>
        <v>253.29292936200002</v>
      </c>
      <c r="G17" s="70">
        <f t="shared" si="1"/>
        <v>273.55636371096006</v>
      </c>
      <c r="H17" s="4">
        <f>'БЕЗ 6,8% И мз (СТАР.МЕТ) в бюдж'!J17</f>
        <v>14.9</v>
      </c>
      <c r="I17" s="76">
        <f t="shared" si="2"/>
        <v>288.45636371096003</v>
      </c>
      <c r="J17" s="4"/>
    </row>
    <row r="18" spans="1:10" ht="12.75">
      <c r="A18" s="7" t="s">
        <v>27</v>
      </c>
      <c r="B18" s="8">
        <v>1.7</v>
      </c>
      <c r="C18" s="9">
        <v>0.5</v>
      </c>
      <c r="D18" s="10">
        <v>1.73349</v>
      </c>
      <c r="E18" s="9">
        <v>60</v>
      </c>
      <c r="F18" s="8">
        <v>112.966</v>
      </c>
      <c r="G18" s="70">
        <f t="shared" si="1"/>
        <v>122.00328</v>
      </c>
      <c r="H18" s="4">
        <f>'БЕЗ 6,8% И мз (СТАР.МЕТ) в бюдж'!J18</f>
        <v>7.45</v>
      </c>
      <c r="I18" s="76">
        <f t="shared" si="2"/>
        <v>129.45328</v>
      </c>
      <c r="J18" s="4"/>
    </row>
    <row r="19" spans="1:10" ht="12.75">
      <c r="A19" s="7" t="s">
        <v>28</v>
      </c>
      <c r="B19" s="8">
        <v>1.7</v>
      </c>
      <c r="C19" s="9">
        <v>0.5</v>
      </c>
      <c r="D19" s="10">
        <v>1.63152</v>
      </c>
      <c r="E19" s="9">
        <v>60</v>
      </c>
      <c r="F19" s="8">
        <f t="shared" si="0"/>
        <v>106.320488868</v>
      </c>
      <c r="G19" s="70">
        <f t="shared" si="1"/>
        <v>114.82612797744001</v>
      </c>
      <c r="H19" s="4">
        <f>'БЕЗ 6,8% И мз (СТАР.МЕТ) в бюдж'!J19</f>
        <v>7.45</v>
      </c>
      <c r="I19" s="76">
        <f t="shared" si="2"/>
        <v>122.27612797744001</v>
      </c>
      <c r="J19" s="4"/>
    </row>
    <row r="20" spans="1:10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0"/>
        <v>239.22109995300002</v>
      </c>
      <c r="G20" s="70">
        <f t="shared" si="1"/>
        <v>258.35878794924</v>
      </c>
      <c r="H20" s="4">
        <f>'БЕЗ 6,8% И мз (СТАР.МЕТ) в бюдж'!J20</f>
        <v>14.9</v>
      </c>
      <c r="I20" s="76">
        <f t="shared" si="2"/>
        <v>273.25878794924</v>
      </c>
      <c r="J20" s="4"/>
    </row>
    <row r="21" spans="1:10" ht="12.75">
      <c r="A21" s="7" t="s">
        <v>30</v>
      </c>
      <c r="B21" s="8">
        <v>1.7</v>
      </c>
      <c r="C21" s="9">
        <v>0.5</v>
      </c>
      <c r="D21" s="10">
        <v>1.73349</v>
      </c>
      <c r="E21" s="9">
        <v>60</v>
      </c>
      <c r="F21" s="8">
        <f t="shared" si="0"/>
        <v>112.96551942225</v>
      </c>
      <c r="G21" s="70">
        <f t="shared" si="1"/>
        <v>122.00276097603</v>
      </c>
      <c r="H21" s="4">
        <f>'БЕЗ 6,8% И мз (СТАР.МЕТ) в бюдж'!J21</f>
        <v>7.45</v>
      </c>
      <c r="I21" s="76">
        <f t="shared" si="2"/>
        <v>129.45276097603</v>
      </c>
      <c r="J21" s="4"/>
    </row>
    <row r="22" spans="1:10" ht="12.75">
      <c r="A22" s="7" t="s">
        <v>31</v>
      </c>
      <c r="B22" s="8">
        <v>1.7</v>
      </c>
      <c r="C22" s="9">
        <v>0.5</v>
      </c>
      <c r="D22" s="10">
        <v>1.73349</v>
      </c>
      <c r="E22" s="9">
        <v>60</v>
      </c>
      <c r="F22" s="8">
        <f t="shared" si="0"/>
        <v>112.96551942225</v>
      </c>
      <c r="G22" s="70">
        <f t="shared" si="1"/>
        <v>122.00276097603</v>
      </c>
      <c r="H22" s="4">
        <f>'БЕЗ 6,8% И мз (СТАР.МЕТ) в бюдж'!J22</f>
        <v>7.45</v>
      </c>
      <c r="I22" s="76">
        <f t="shared" si="2"/>
        <v>129.45276097603</v>
      </c>
      <c r="J22" s="4"/>
    </row>
    <row r="23" spans="1:10" ht="12.75">
      <c r="A23" s="7" t="s">
        <v>32</v>
      </c>
      <c r="B23" s="8">
        <v>1.7</v>
      </c>
      <c r="C23" s="9">
        <v>0.5</v>
      </c>
      <c r="D23" s="10">
        <v>1.73349</v>
      </c>
      <c r="E23" s="9">
        <v>60</v>
      </c>
      <c r="F23" s="8">
        <f t="shared" si="0"/>
        <v>112.96551942225</v>
      </c>
      <c r="G23" s="70">
        <f t="shared" si="1"/>
        <v>122.00276097603</v>
      </c>
      <c r="H23" s="4">
        <f>'БЕЗ 6,8% И мз (СТАР.МЕТ) в бюдж'!J23</f>
        <v>7.45</v>
      </c>
      <c r="I23" s="76">
        <f t="shared" si="2"/>
        <v>129.45276097603</v>
      </c>
      <c r="J23" s="4"/>
    </row>
    <row r="24" spans="1:10" ht="12.75">
      <c r="A24" s="7" t="s">
        <v>33</v>
      </c>
      <c r="B24" s="8">
        <v>1.7</v>
      </c>
      <c r="C24" s="9">
        <v>0.5</v>
      </c>
      <c r="D24" s="10">
        <v>1.73349</v>
      </c>
      <c r="E24" s="9">
        <v>60</v>
      </c>
      <c r="F24" s="8">
        <v>112.966</v>
      </c>
      <c r="G24" s="70">
        <f t="shared" si="1"/>
        <v>122.00328</v>
      </c>
      <c r="H24" s="4">
        <f>'БЕЗ 6,8% И мз (СТАР.МЕТ) в бюдж'!J24</f>
        <v>7.45</v>
      </c>
      <c r="I24" s="76">
        <f t="shared" si="2"/>
        <v>129.45328</v>
      </c>
      <c r="J24" s="4"/>
    </row>
    <row r="25" spans="1:10" ht="12.75">
      <c r="A25" s="7" t="s">
        <v>34</v>
      </c>
      <c r="B25" s="8">
        <v>2</v>
      </c>
      <c r="C25" s="9">
        <v>0.5</v>
      </c>
      <c r="D25" s="10">
        <v>1.63152</v>
      </c>
      <c r="E25" s="9">
        <v>60</v>
      </c>
      <c r="F25" s="8">
        <f t="shared" si="0"/>
        <v>125.08292808</v>
      </c>
      <c r="G25" s="70">
        <f t="shared" si="1"/>
        <v>135.0895623264</v>
      </c>
      <c r="H25" s="4">
        <f>'БЕЗ 6,8% И мз (СТАР.МЕТ) в бюдж'!J25</f>
        <v>7.45</v>
      </c>
      <c r="I25" s="76">
        <f t="shared" si="2"/>
        <v>142.5395623264</v>
      </c>
      <c r="J25" s="4"/>
    </row>
    <row r="26" spans="1:10" ht="12.75">
      <c r="A26" s="7" t="s">
        <v>35</v>
      </c>
      <c r="B26" s="8">
        <v>2</v>
      </c>
      <c r="C26" s="9">
        <v>0.5</v>
      </c>
      <c r="D26" s="10">
        <v>1.73349</v>
      </c>
      <c r="E26" s="9">
        <v>60</v>
      </c>
      <c r="F26" s="8">
        <v>132.901</v>
      </c>
      <c r="G26" s="70">
        <f t="shared" si="1"/>
        <v>143.53308</v>
      </c>
      <c r="H26" s="4">
        <f>'БЕЗ 6,8% И мз (СТАР.МЕТ) в бюдж'!J26</f>
        <v>7.45</v>
      </c>
      <c r="I26" s="76">
        <f t="shared" si="2"/>
        <v>150.98308</v>
      </c>
      <c r="J26" s="4"/>
    </row>
    <row r="27" spans="1:10" ht="12.75">
      <c r="A27" s="7" t="s">
        <v>36</v>
      </c>
      <c r="B27" s="8">
        <v>1.7</v>
      </c>
      <c r="C27" s="9">
        <v>0.5</v>
      </c>
      <c r="D27" s="10">
        <v>1.73349</v>
      </c>
      <c r="E27" s="9">
        <v>60</v>
      </c>
      <c r="F27" s="8">
        <f t="shared" si="0"/>
        <v>112.96551942225</v>
      </c>
      <c r="G27" s="70">
        <f t="shared" si="1"/>
        <v>122.00276097603</v>
      </c>
      <c r="H27" s="4">
        <f>'БЕЗ 6,8% И мз (СТАР.МЕТ) в бюдж'!J27</f>
        <v>7.45</v>
      </c>
      <c r="I27" s="76">
        <f t="shared" si="2"/>
        <v>129.45276097603</v>
      </c>
      <c r="J27" s="4"/>
    </row>
    <row r="28" spans="1:10" ht="12.75">
      <c r="A28" s="7" t="s">
        <v>37</v>
      </c>
      <c r="B28" s="8">
        <v>1.7</v>
      </c>
      <c r="C28" s="9">
        <v>0.5</v>
      </c>
      <c r="D28" s="10">
        <v>1.83546</v>
      </c>
      <c r="E28" s="9">
        <v>60</v>
      </c>
      <c r="F28" s="8">
        <f t="shared" si="0"/>
        <v>119.61054997650001</v>
      </c>
      <c r="G28" s="70">
        <f t="shared" si="1"/>
        <v>129.17939397462</v>
      </c>
      <c r="H28" s="4">
        <f>'БЕЗ 6,8% И мз (СТАР.МЕТ) в бюдж'!J28</f>
        <v>7.45</v>
      </c>
      <c r="I28" s="76">
        <f t="shared" si="2"/>
        <v>136.62939397462</v>
      </c>
      <c r="J28" s="4"/>
    </row>
    <row r="29" spans="1:10" ht="12.75">
      <c r="A29" s="7" t="s">
        <v>38</v>
      </c>
      <c r="B29" s="8">
        <v>1.8</v>
      </c>
      <c r="C29" s="9">
        <v>1</v>
      </c>
      <c r="D29" s="10">
        <v>1.83546</v>
      </c>
      <c r="E29" s="9">
        <v>60</v>
      </c>
      <c r="F29" s="8">
        <v>253.293</v>
      </c>
      <c r="G29" s="70">
        <f t="shared" si="1"/>
        <v>273.55644</v>
      </c>
      <c r="H29" s="4">
        <f>'БЕЗ 6,8% И мз (СТАР.МЕТ) в бюдж'!J29</f>
        <v>14.9</v>
      </c>
      <c r="I29" s="76">
        <f t="shared" si="2"/>
        <v>288.45644</v>
      </c>
      <c r="J29" s="4"/>
    </row>
    <row r="30" spans="1:10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0"/>
        <v>239.22109995300002</v>
      </c>
      <c r="G30" s="70">
        <f t="shared" si="1"/>
        <v>258.35878794924</v>
      </c>
      <c r="H30" s="4">
        <f>'БЕЗ 6,8% И мз (СТАР.МЕТ) в бюдж'!J30</f>
        <v>14.9</v>
      </c>
      <c r="I30" s="76">
        <f t="shared" si="2"/>
        <v>273.25878794924</v>
      </c>
      <c r="J30" s="4"/>
    </row>
    <row r="31" spans="1:10" ht="12.75">
      <c r="A31" s="7" t="s">
        <v>40</v>
      </c>
      <c r="B31" s="8">
        <v>1.7</v>
      </c>
      <c r="C31" s="9">
        <v>0.5</v>
      </c>
      <c r="D31" s="10">
        <v>1.63152</v>
      </c>
      <c r="E31" s="9">
        <v>60</v>
      </c>
      <c r="F31" s="8">
        <f t="shared" si="0"/>
        <v>106.320488868</v>
      </c>
      <c r="G31" s="70">
        <f t="shared" si="1"/>
        <v>114.82612797744001</v>
      </c>
      <c r="H31" s="4">
        <f>'БЕЗ 6,8% И мз (СТАР.МЕТ) в бюдж'!J31</f>
        <v>7.45</v>
      </c>
      <c r="I31" s="76">
        <f t="shared" si="2"/>
        <v>122.27612797744001</v>
      </c>
      <c r="J31" s="4"/>
    </row>
    <row r="32" spans="1:10" ht="12.75">
      <c r="A32" s="7" t="s">
        <v>41</v>
      </c>
      <c r="B32" s="8">
        <v>1.7</v>
      </c>
      <c r="C32" s="9">
        <v>1</v>
      </c>
      <c r="D32" s="10">
        <v>1.83546</v>
      </c>
      <c r="E32" s="9">
        <v>60</v>
      </c>
      <c r="F32" s="8">
        <f t="shared" si="0"/>
        <v>239.22109995300002</v>
      </c>
      <c r="G32" s="70">
        <f t="shared" si="1"/>
        <v>258.35878794924</v>
      </c>
      <c r="H32" s="4">
        <f>'БЕЗ 6,8% И мз (СТАР.МЕТ) в бюдж'!J32</f>
        <v>14.9</v>
      </c>
      <c r="I32" s="76">
        <f t="shared" si="2"/>
        <v>273.25878794924</v>
      </c>
      <c r="J32" s="4"/>
    </row>
    <row r="33" spans="1:10" ht="12.75">
      <c r="A33" s="7" t="s">
        <v>43</v>
      </c>
      <c r="B33" s="8">
        <v>1.7</v>
      </c>
      <c r="C33" s="9">
        <v>0.5</v>
      </c>
      <c r="D33" s="10">
        <v>1.73349</v>
      </c>
      <c r="E33" s="9">
        <v>60</v>
      </c>
      <c r="F33" s="8">
        <v>112.966</v>
      </c>
      <c r="G33" s="70">
        <f t="shared" si="1"/>
        <v>122.00328</v>
      </c>
      <c r="H33" s="4">
        <f>'БЕЗ 6,8% И мз (СТАР.МЕТ) в бюдж'!J33</f>
        <v>7.45</v>
      </c>
      <c r="I33" s="76">
        <f t="shared" si="2"/>
        <v>129.45328</v>
      </c>
      <c r="J33" s="4"/>
    </row>
    <row r="34" spans="1:10" ht="12.75">
      <c r="A34" s="7" t="s">
        <v>44</v>
      </c>
      <c r="B34" s="8">
        <v>1.7</v>
      </c>
      <c r="C34" s="9">
        <v>2</v>
      </c>
      <c r="D34" s="10">
        <v>1.99125</v>
      </c>
      <c r="E34" s="9">
        <v>60</v>
      </c>
      <c r="F34" s="8">
        <v>588.258</v>
      </c>
      <c r="G34" s="70">
        <f t="shared" si="1"/>
        <v>635.3186400000001</v>
      </c>
      <c r="H34" s="4">
        <f>'БЕЗ 6,8% И мз (СТАР.МЕТ) в бюдж'!J34</f>
        <v>29.8</v>
      </c>
      <c r="I34" s="76">
        <f t="shared" si="2"/>
        <v>665.11864</v>
      </c>
      <c r="J34" s="4"/>
    </row>
    <row r="35" spans="1:10" ht="12.75">
      <c r="A35" s="7" t="s">
        <v>45</v>
      </c>
      <c r="B35" s="8">
        <v>1.7</v>
      </c>
      <c r="C35" s="9">
        <v>0.5</v>
      </c>
      <c r="D35" s="10">
        <v>1.63152</v>
      </c>
      <c r="E35" s="9">
        <v>60</v>
      </c>
      <c r="F35" s="8">
        <v>106.32</v>
      </c>
      <c r="G35" s="70">
        <f t="shared" si="1"/>
        <v>114.8256</v>
      </c>
      <c r="H35" s="4">
        <f>'БЕЗ 6,8% И мз (СТАР.МЕТ) в бюдж'!J35</f>
        <v>7.45</v>
      </c>
      <c r="I35" s="76">
        <f t="shared" si="2"/>
        <v>122.2756</v>
      </c>
      <c r="J35" s="4"/>
    </row>
    <row r="36" spans="1:10" ht="12.75">
      <c r="A36" s="11" t="s">
        <v>42</v>
      </c>
      <c r="B36" s="12">
        <f aca="true" t="shared" si="3" ref="B36:G36">B5+B6+B7+B8+B9+B10+B11+B12+B13+B14+B15+B16+B17+B18+B19+B20+B21+B22+B23+B24+B25+B26+B27+B28+B29+B30+B31+B32+B33+B34+B35</f>
        <v>54.000000000000014</v>
      </c>
      <c r="C36" s="13">
        <f t="shared" si="3"/>
        <v>21.5</v>
      </c>
      <c r="D36" s="14">
        <f t="shared" si="3"/>
        <v>53.89398000000001</v>
      </c>
      <c r="E36" s="13">
        <f t="shared" si="3"/>
        <v>1860</v>
      </c>
      <c r="F36" s="12">
        <f t="shared" si="3"/>
        <v>5131.89773607975</v>
      </c>
      <c r="G36" s="71">
        <f t="shared" si="3"/>
        <v>5542.44955496613</v>
      </c>
      <c r="H36" s="3">
        <f>SUM(H5:H35)</f>
        <v>320.3499999999999</v>
      </c>
      <c r="I36" s="78">
        <f>SUM(I5:I35)</f>
        <v>5862.79955496613</v>
      </c>
      <c r="J36" s="4"/>
    </row>
    <row r="37" spans="7:10" ht="12.75">
      <c r="G37" s="33"/>
      <c r="H37" s="4"/>
      <c r="I37" s="75"/>
      <c r="J37" s="4"/>
    </row>
    <row r="38" spans="7:10" ht="12.75">
      <c r="G38" s="33"/>
      <c r="H38" s="4"/>
      <c r="I38" s="75"/>
      <c r="J38" s="4"/>
    </row>
    <row r="39" spans="1:10" ht="12.75">
      <c r="A39" s="45" t="s">
        <v>92</v>
      </c>
      <c r="B39" s="4"/>
      <c r="C39" s="4">
        <v>0.5</v>
      </c>
      <c r="D39" s="4"/>
      <c r="E39" s="4"/>
      <c r="F39" s="4"/>
      <c r="G39" s="63">
        <v>129.2</v>
      </c>
      <c r="H39" s="4">
        <v>7.5</v>
      </c>
      <c r="I39" s="76">
        <f>G39+H39</f>
        <v>136.7</v>
      </c>
      <c r="J39" s="4"/>
    </row>
    <row r="40" spans="1:10" ht="12.75">
      <c r="A40" s="45" t="s">
        <v>93</v>
      </c>
      <c r="B40" s="4"/>
      <c r="C40" s="4">
        <v>0.5</v>
      </c>
      <c r="D40" s="4"/>
      <c r="E40" s="4"/>
      <c r="F40" s="4"/>
      <c r="G40" s="63">
        <v>129.2</v>
      </c>
      <c r="H40" s="4">
        <v>7.5</v>
      </c>
      <c r="I40" s="76">
        <f>G40+H40</f>
        <v>136.7</v>
      </c>
      <c r="J40" s="4"/>
    </row>
    <row r="41" spans="1:10" ht="12.75">
      <c r="A41" s="45" t="s">
        <v>94</v>
      </c>
      <c r="B41" s="4"/>
      <c r="C41" s="4">
        <v>0.5</v>
      </c>
      <c r="D41" s="4"/>
      <c r="E41" s="4"/>
      <c r="F41" s="4"/>
      <c r="G41" s="63">
        <v>129.2</v>
      </c>
      <c r="H41" s="4">
        <v>7.5</v>
      </c>
      <c r="I41" s="76">
        <f>G41+H41</f>
        <v>136.7</v>
      </c>
      <c r="J41" s="4"/>
    </row>
    <row r="42" spans="1:10" ht="12.75">
      <c r="A42" s="45" t="s">
        <v>95</v>
      </c>
      <c r="B42" s="4"/>
      <c r="C42" s="4">
        <v>0.5</v>
      </c>
      <c r="D42" s="4"/>
      <c r="E42" s="4"/>
      <c r="F42" s="4"/>
      <c r="G42" s="63">
        <v>129.2</v>
      </c>
      <c r="H42" s="4">
        <v>7.5</v>
      </c>
      <c r="I42" s="76">
        <f>G42+H42</f>
        <v>136.7</v>
      </c>
      <c r="J42" s="4"/>
    </row>
    <row r="43" spans="1:10" ht="12.75">
      <c r="A43" s="3" t="s">
        <v>42</v>
      </c>
      <c r="B43" s="4"/>
      <c r="C43" s="3">
        <f>C39+C40+C41+C42</f>
        <v>2</v>
      </c>
      <c r="D43" s="3"/>
      <c r="E43" s="3"/>
      <c r="F43" s="3"/>
      <c r="G43" s="72">
        <f>G39+G40+G41+G42</f>
        <v>516.8</v>
      </c>
      <c r="H43" s="3">
        <f>SUM(H39:H42)</f>
        <v>30</v>
      </c>
      <c r="I43" s="77">
        <f>SUM(I39:I42)</f>
        <v>546.8</v>
      </c>
      <c r="J43" s="4"/>
    </row>
    <row r="44" spans="7:10" ht="12.75">
      <c r="G44" s="33"/>
      <c r="H44" s="4"/>
      <c r="I44" s="75"/>
      <c r="J44" s="4"/>
    </row>
    <row r="45" spans="7:10" ht="12.75">
      <c r="G45" s="33"/>
      <c r="H45" s="4"/>
      <c r="I45" s="75"/>
      <c r="J45" s="4"/>
    </row>
    <row r="46" spans="1:10" ht="15">
      <c r="A46" s="50"/>
      <c r="B46" s="50"/>
      <c r="C46" s="50"/>
      <c r="D46" s="50"/>
      <c r="E46" s="50"/>
      <c r="F46" s="50"/>
      <c r="G46" s="73">
        <f>G36+G43</f>
        <v>6059.24955496613</v>
      </c>
      <c r="H46" s="4"/>
      <c r="I46" s="79">
        <f>I36+I43</f>
        <v>6409.59955496613</v>
      </c>
      <c r="J4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0">
      <selection activeCell="K30" sqref="K30"/>
    </sheetView>
  </sheetViews>
  <sheetFormatPr defaultColWidth="9.00390625" defaultRowHeight="12.75"/>
  <cols>
    <col min="1" max="1" width="29.50390625" style="0" customWidth="1"/>
    <col min="11" max="11" width="16.125" style="0" customWidth="1"/>
  </cols>
  <sheetData>
    <row r="2" spans="1:11" ht="64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77</v>
      </c>
      <c r="H2" s="39" t="s">
        <v>91</v>
      </c>
      <c r="I2" s="39" t="s">
        <v>109</v>
      </c>
      <c r="J2" s="18" t="s">
        <v>105</v>
      </c>
      <c r="K2" s="62" t="s">
        <v>108</v>
      </c>
    </row>
    <row r="3" spans="1:11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40"/>
      <c r="J3" s="19"/>
      <c r="K3" s="63"/>
    </row>
    <row r="4" spans="1:11" ht="41.2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78</v>
      </c>
      <c r="H4" s="41" t="s">
        <v>99</v>
      </c>
      <c r="I4" s="41"/>
      <c r="J4" s="19"/>
      <c r="K4" s="63"/>
    </row>
    <row r="5" spans="1:11" ht="12.75">
      <c r="A5" s="7" t="s">
        <v>14</v>
      </c>
      <c r="B5" s="8">
        <v>1.7</v>
      </c>
      <c r="C5" s="9">
        <v>0.5</v>
      </c>
      <c r="D5" s="10">
        <v>1.63152</v>
      </c>
      <c r="E5" s="9">
        <v>60</v>
      </c>
      <c r="F5" s="8">
        <f>1.262*E5*C5*D5*B5*1.0125</f>
        <v>106.320488868</v>
      </c>
      <c r="G5" s="36">
        <f>F5*1.08</f>
        <v>114.82612797744001</v>
      </c>
      <c r="H5" s="42">
        <f>G5*1.15</f>
        <v>132.050047174056</v>
      </c>
      <c r="I5" s="60">
        <f>H5/12*0.5</f>
        <v>5.502085298919</v>
      </c>
      <c r="J5" s="20">
        <f aca="true" t="shared" si="0" ref="J5:J35">14.9*C5</f>
        <v>7.45</v>
      </c>
      <c r="K5" s="64">
        <f>H5-I5+J5</f>
        <v>133.997961875137</v>
      </c>
    </row>
    <row r="6" spans="1:11" ht="12.75">
      <c r="A6" s="7" t="s">
        <v>15</v>
      </c>
      <c r="B6" s="8">
        <v>1.7</v>
      </c>
      <c r="C6" s="9">
        <v>0.5</v>
      </c>
      <c r="D6" s="10">
        <v>1.63152</v>
      </c>
      <c r="E6" s="9">
        <v>60</v>
      </c>
      <c r="F6" s="8">
        <f aca="true" t="shared" si="1" ref="F6:F34">1.262*E6*C6*D6*B6*1.0125</f>
        <v>106.320488868</v>
      </c>
      <c r="G6" s="36">
        <f aca="true" t="shared" si="2" ref="G6:G35">F6*1.08</f>
        <v>114.82612797744001</v>
      </c>
      <c r="H6" s="42">
        <f aca="true" t="shared" si="3" ref="H6:H35">G6*1.15</f>
        <v>132.050047174056</v>
      </c>
      <c r="I6" s="60">
        <f aca="true" t="shared" si="4" ref="I6:I35">H6/12*0.5</f>
        <v>5.502085298919</v>
      </c>
      <c r="J6" s="20">
        <f t="shared" si="0"/>
        <v>7.45</v>
      </c>
      <c r="K6" s="64">
        <f aca="true" t="shared" si="5" ref="K6:K35">H6-I6+J6</f>
        <v>133.997961875137</v>
      </c>
    </row>
    <row r="7" spans="1:11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60">
        <f t="shared" si="4"/>
        <v>11.004170597838</v>
      </c>
      <c r="J7" s="20">
        <f t="shared" si="0"/>
        <v>14.9</v>
      </c>
      <c r="K7" s="64">
        <f t="shared" si="5"/>
        <v>267.995923750274</v>
      </c>
    </row>
    <row r="8" spans="1:11" ht="12.75">
      <c r="A8" s="7" t="s">
        <v>17</v>
      </c>
      <c r="B8" s="8">
        <v>1.7</v>
      </c>
      <c r="C8" s="9">
        <v>1</v>
      </c>
      <c r="D8" s="10">
        <v>1.83546</v>
      </c>
      <c r="E8" s="9">
        <v>60</v>
      </c>
      <c r="F8" s="8">
        <f t="shared" si="1"/>
        <v>239.22109995300002</v>
      </c>
      <c r="G8" s="36">
        <f t="shared" si="2"/>
        <v>258.35878794924</v>
      </c>
      <c r="H8" s="42">
        <f t="shared" si="3"/>
        <v>297.11260614162603</v>
      </c>
      <c r="I8" s="60">
        <f t="shared" si="4"/>
        <v>12.379691922567751</v>
      </c>
      <c r="J8" s="20">
        <f t="shared" si="0"/>
        <v>14.9</v>
      </c>
      <c r="K8" s="64">
        <f t="shared" si="5"/>
        <v>299.63291421905825</v>
      </c>
    </row>
    <row r="9" spans="1:11" ht="12.75">
      <c r="A9" s="7" t="s">
        <v>18</v>
      </c>
      <c r="B9" s="8">
        <v>1.7</v>
      </c>
      <c r="C9" s="9">
        <v>0.5</v>
      </c>
      <c r="D9" s="10">
        <v>1.63152</v>
      </c>
      <c r="E9" s="9">
        <v>60</v>
      </c>
      <c r="F9" s="8">
        <f t="shared" si="1"/>
        <v>106.320488868</v>
      </c>
      <c r="G9" s="36">
        <f t="shared" si="2"/>
        <v>114.82612797744001</v>
      </c>
      <c r="H9" s="42">
        <f t="shared" si="3"/>
        <v>132.050047174056</v>
      </c>
      <c r="I9" s="60">
        <f t="shared" si="4"/>
        <v>5.502085298919</v>
      </c>
      <c r="J9" s="20">
        <f t="shared" si="0"/>
        <v>7.45</v>
      </c>
      <c r="K9" s="64">
        <f t="shared" si="5"/>
        <v>133.997961875137</v>
      </c>
    </row>
    <row r="10" spans="1:11" ht="12.75">
      <c r="A10" s="80" t="s">
        <v>19</v>
      </c>
      <c r="B10" s="81">
        <v>1.7</v>
      </c>
      <c r="C10" s="53">
        <v>1</v>
      </c>
      <c r="D10" s="10">
        <v>1.73349</v>
      </c>
      <c r="E10" s="9">
        <v>60</v>
      </c>
      <c r="F10" s="8">
        <f t="shared" si="1"/>
        <v>225.9310388445</v>
      </c>
      <c r="G10" s="36">
        <f t="shared" si="2"/>
        <v>244.00552195206</v>
      </c>
      <c r="H10" s="42">
        <f t="shared" si="3"/>
        <v>280.60635024486896</v>
      </c>
      <c r="I10" s="60">
        <f t="shared" si="4"/>
        <v>11.691931260202873</v>
      </c>
      <c r="J10" s="20">
        <f t="shared" si="0"/>
        <v>14.9</v>
      </c>
      <c r="K10" s="64">
        <f t="shared" si="5"/>
        <v>283.8144189846661</v>
      </c>
    </row>
    <row r="11" spans="1:11" ht="12.75">
      <c r="A11" s="7" t="s">
        <v>20</v>
      </c>
      <c r="B11" s="8">
        <v>2.2</v>
      </c>
      <c r="C11" s="9">
        <v>0.5</v>
      </c>
      <c r="D11" s="10">
        <v>1.63152</v>
      </c>
      <c r="E11" s="9">
        <v>60</v>
      </c>
      <c r="F11" s="8">
        <f t="shared" si="1"/>
        <v>137.59122088800004</v>
      </c>
      <c r="G11" s="36">
        <f t="shared" si="2"/>
        <v>148.59851855904006</v>
      </c>
      <c r="H11" s="42">
        <f t="shared" si="3"/>
        <v>170.88829634289604</v>
      </c>
      <c r="I11" s="60">
        <f t="shared" si="4"/>
        <v>7.120345680954002</v>
      </c>
      <c r="J11" s="20">
        <f t="shared" si="0"/>
        <v>7.45</v>
      </c>
      <c r="K11" s="64">
        <f t="shared" si="5"/>
        <v>171.21795066194204</v>
      </c>
    </row>
    <row r="12" spans="1:11" ht="12.75">
      <c r="A12" s="7" t="s">
        <v>21</v>
      </c>
      <c r="B12" s="8">
        <v>1.7</v>
      </c>
      <c r="C12" s="9">
        <v>0.5</v>
      </c>
      <c r="D12" s="10">
        <v>1.63152</v>
      </c>
      <c r="E12" s="9">
        <v>60</v>
      </c>
      <c r="F12" s="8">
        <f t="shared" si="1"/>
        <v>106.320488868</v>
      </c>
      <c r="G12" s="36">
        <f t="shared" si="2"/>
        <v>114.82612797744001</v>
      </c>
      <c r="H12" s="42">
        <f t="shared" si="3"/>
        <v>132.050047174056</v>
      </c>
      <c r="I12" s="60">
        <f t="shared" si="4"/>
        <v>5.502085298919</v>
      </c>
      <c r="J12" s="20">
        <f t="shared" si="0"/>
        <v>7.45</v>
      </c>
      <c r="K12" s="64">
        <f t="shared" si="5"/>
        <v>133.997961875137</v>
      </c>
    </row>
    <row r="13" spans="1:11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60">
        <f t="shared" si="4"/>
        <v>12.379691922567751</v>
      </c>
      <c r="J13" s="20">
        <f t="shared" si="0"/>
        <v>14.9</v>
      </c>
      <c r="K13" s="64">
        <f t="shared" si="5"/>
        <v>299.63291421905825</v>
      </c>
    </row>
    <row r="14" spans="1:11" ht="12.75">
      <c r="A14" s="7" t="s">
        <v>23</v>
      </c>
      <c r="B14" s="8">
        <v>1.7</v>
      </c>
      <c r="C14" s="9">
        <v>1</v>
      </c>
      <c r="D14" s="10">
        <v>1.83546</v>
      </c>
      <c r="E14" s="9">
        <v>60</v>
      </c>
      <c r="F14" s="8">
        <f t="shared" si="1"/>
        <v>239.22109995300002</v>
      </c>
      <c r="G14" s="36">
        <f t="shared" si="2"/>
        <v>258.35878794924</v>
      </c>
      <c r="H14" s="42">
        <f t="shared" si="3"/>
        <v>297.11260614162603</v>
      </c>
      <c r="I14" s="60">
        <f t="shared" si="4"/>
        <v>12.379691922567751</v>
      </c>
      <c r="J14" s="20">
        <f t="shared" si="0"/>
        <v>14.9</v>
      </c>
      <c r="K14" s="64">
        <f t="shared" si="5"/>
        <v>299.63291421905825</v>
      </c>
    </row>
    <row r="15" spans="1:11" ht="12.75">
      <c r="A15" s="7" t="s">
        <v>24</v>
      </c>
      <c r="B15" s="8">
        <v>1.7</v>
      </c>
      <c r="C15" s="9">
        <v>0.5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60">
        <f t="shared" si="4"/>
        <v>5.845990499999999</v>
      </c>
      <c r="J15" s="20">
        <f t="shared" si="0"/>
        <v>7.45</v>
      </c>
      <c r="K15" s="64">
        <f t="shared" si="5"/>
        <v>141.90778149999997</v>
      </c>
    </row>
    <row r="16" spans="1:11" ht="12.75">
      <c r="A16" s="7" t="s">
        <v>25</v>
      </c>
      <c r="B16" s="8">
        <v>1.7</v>
      </c>
      <c r="C16" s="9">
        <v>0.5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60">
        <f t="shared" si="4"/>
        <v>5.845990499999999</v>
      </c>
      <c r="J16" s="20">
        <f t="shared" si="0"/>
        <v>7.45</v>
      </c>
      <c r="K16" s="64">
        <f t="shared" si="5"/>
        <v>141.90778149999997</v>
      </c>
    </row>
    <row r="17" spans="1:11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60">
        <f t="shared" si="4"/>
        <v>13.107909094483501</v>
      </c>
      <c r="J17" s="20">
        <f t="shared" si="0"/>
        <v>14.9</v>
      </c>
      <c r="K17" s="64">
        <f t="shared" si="5"/>
        <v>316.3819091731205</v>
      </c>
    </row>
    <row r="18" spans="1:11" ht="12.75">
      <c r="A18" s="80" t="s">
        <v>27</v>
      </c>
      <c r="B18" s="81">
        <v>1.7</v>
      </c>
      <c r="C18" s="53">
        <v>1</v>
      </c>
      <c r="D18" s="10">
        <v>1.73349</v>
      </c>
      <c r="E18" s="9">
        <v>60</v>
      </c>
      <c r="F18" s="8">
        <f t="shared" si="1"/>
        <v>225.9310388445</v>
      </c>
      <c r="G18" s="36">
        <f t="shared" si="2"/>
        <v>244.00552195206</v>
      </c>
      <c r="H18" s="42">
        <f t="shared" si="3"/>
        <v>280.60635024486896</v>
      </c>
      <c r="I18" s="60">
        <f t="shared" si="4"/>
        <v>11.691931260202873</v>
      </c>
      <c r="J18" s="20">
        <f t="shared" si="0"/>
        <v>14.9</v>
      </c>
      <c r="K18" s="64">
        <f t="shared" si="5"/>
        <v>283.8144189846661</v>
      </c>
    </row>
    <row r="19" spans="1:11" ht="12.75">
      <c r="A19" s="7" t="s">
        <v>28</v>
      </c>
      <c r="B19" s="8">
        <v>1.7</v>
      </c>
      <c r="C19" s="9">
        <v>0.5</v>
      </c>
      <c r="D19" s="10">
        <v>1.63152</v>
      </c>
      <c r="E19" s="9">
        <v>60</v>
      </c>
      <c r="F19" s="8">
        <f t="shared" si="1"/>
        <v>106.320488868</v>
      </c>
      <c r="G19" s="36">
        <f t="shared" si="2"/>
        <v>114.82612797744001</v>
      </c>
      <c r="H19" s="42">
        <f t="shared" si="3"/>
        <v>132.050047174056</v>
      </c>
      <c r="I19" s="60">
        <f t="shared" si="4"/>
        <v>5.502085298919</v>
      </c>
      <c r="J19" s="20">
        <f t="shared" si="0"/>
        <v>7.45</v>
      </c>
      <c r="K19" s="64">
        <f t="shared" si="5"/>
        <v>133.997961875137</v>
      </c>
    </row>
    <row r="20" spans="1:11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60">
        <f t="shared" si="4"/>
        <v>12.379691922567751</v>
      </c>
      <c r="J20" s="20">
        <f t="shared" si="0"/>
        <v>14.9</v>
      </c>
      <c r="K20" s="64">
        <f t="shared" si="5"/>
        <v>299.63291421905825</v>
      </c>
    </row>
    <row r="21" spans="1:11" ht="12.75">
      <c r="A21" s="7" t="s">
        <v>30</v>
      </c>
      <c r="B21" s="8">
        <v>1.7</v>
      </c>
      <c r="C21" s="9">
        <v>0.5</v>
      </c>
      <c r="D21" s="10">
        <v>1.73349</v>
      </c>
      <c r="E21" s="9">
        <v>60</v>
      </c>
      <c r="F21" s="8">
        <f t="shared" si="1"/>
        <v>112.96551942225</v>
      </c>
      <c r="G21" s="36">
        <f t="shared" si="2"/>
        <v>122.00276097603</v>
      </c>
      <c r="H21" s="42">
        <f t="shared" si="3"/>
        <v>140.30317512243448</v>
      </c>
      <c r="I21" s="60">
        <f t="shared" si="4"/>
        <v>5.845965630101436</v>
      </c>
      <c r="J21" s="20">
        <f t="shared" si="0"/>
        <v>7.45</v>
      </c>
      <c r="K21" s="64">
        <f t="shared" si="5"/>
        <v>141.90720949233304</v>
      </c>
    </row>
    <row r="22" spans="1:11" ht="12.75">
      <c r="A22" s="7" t="s">
        <v>31</v>
      </c>
      <c r="B22" s="8">
        <v>1.7</v>
      </c>
      <c r="C22" s="9">
        <v>0.5</v>
      </c>
      <c r="D22" s="10">
        <v>1.73349</v>
      </c>
      <c r="E22" s="9">
        <v>60</v>
      </c>
      <c r="F22" s="8">
        <f t="shared" si="1"/>
        <v>112.96551942225</v>
      </c>
      <c r="G22" s="36">
        <f t="shared" si="2"/>
        <v>122.00276097603</v>
      </c>
      <c r="H22" s="42">
        <f t="shared" si="3"/>
        <v>140.30317512243448</v>
      </c>
      <c r="I22" s="60">
        <f t="shared" si="4"/>
        <v>5.845965630101436</v>
      </c>
      <c r="J22" s="20">
        <f t="shared" si="0"/>
        <v>7.45</v>
      </c>
      <c r="K22" s="64">
        <f t="shared" si="5"/>
        <v>141.90720949233304</v>
      </c>
    </row>
    <row r="23" spans="1:11" ht="12.75">
      <c r="A23" s="80" t="s">
        <v>32</v>
      </c>
      <c r="B23" s="81">
        <v>1.7</v>
      </c>
      <c r="C23" s="53">
        <v>1</v>
      </c>
      <c r="D23" s="10">
        <v>1.73349</v>
      </c>
      <c r="E23" s="9">
        <v>60</v>
      </c>
      <c r="F23" s="8">
        <f t="shared" si="1"/>
        <v>225.9310388445</v>
      </c>
      <c r="G23" s="36">
        <f t="shared" si="2"/>
        <v>244.00552195206</v>
      </c>
      <c r="H23" s="42">
        <f t="shared" si="3"/>
        <v>280.60635024486896</v>
      </c>
      <c r="I23" s="60">
        <f t="shared" si="4"/>
        <v>11.691931260202873</v>
      </c>
      <c r="J23" s="20">
        <f t="shared" si="0"/>
        <v>14.9</v>
      </c>
      <c r="K23" s="64">
        <f t="shared" si="5"/>
        <v>283.8144189846661</v>
      </c>
    </row>
    <row r="24" spans="1:11" ht="12.75">
      <c r="A24" s="80" t="s">
        <v>33</v>
      </c>
      <c r="B24" s="81">
        <v>1.7</v>
      </c>
      <c r="C24" s="53">
        <v>1</v>
      </c>
      <c r="D24" s="10">
        <v>1.73349</v>
      </c>
      <c r="E24" s="9">
        <v>60</v>
      </c>
      <c r="F24" s="8">
        <f t="shared" si="1"/>
        <v>225.9310388445</v>
      </c>
      <c r="G24" s="36">
        <f t="shared" si="2"/>
        <v>244.00552195206</v>
      </c>
      <c r="H24" s="42">
        <f t="shared" si="3"/>
        <v>280.60635024486896</v>
      </c>
      <c r="I24" s="60">
        <f t="shared" si="4"/>
        <v>11.691931260202873</v>
      </c>
      <c r="J24" s="20">
        <f t="shared" si="0"/>
        <v>14.9</v>
      </c>
      <c r="K24" s="64">
        <f t="shared" si="5"/>
        <v>283.8144189846661</v>
      </c>
    </row>
    <row r="25" spans="1:11" ht="12.75">
      <c r="A25" s="7" t="s">
        <v>34</v>
      </c>
      <c r="B25" s="8">
        <v>2</v>
      </c>
      <c r="C25" s="9">
        <v>0.5</v>
      </c>
      <c r="D25" s="10">
        <v>1.63152</v>
      </c>
      <c r="E25" s="9">
        <v>60</v>
      </c>
      <c r="F25" s="8">
        <f t="shared" si="1"/>
        <v>125.08292808</v>
      </c>
      <c r="G25" s="36">
        <f t="shared" si="2"/>
        <v>135.0895623264</v>
      </c>
      <c r="H25" s="42">
        <f t="shared" si="3"/>
        <v>155.35299667535998</v>
      </c>
      <c r="I25" s="60">
        <f t="shared" si="4"/>
        <v>6.473041528139999</v>
      </c>
      <c r="J25" s="20">
        <f t="shared" si="0"/>
        <v>7.45</v>
      </c>
      <c r="K25" s="64">
        <f t="shared" si="5"/>
        <v>156.32995514721998</v>
      </c>
    </row>
    <row r="26" spans="1:11" ht="12.75">
      <c r="A26" s="7" t="s">
        <v>35</v>
      </c>
      <c r="B26" s="8">
        <v>2</v>
      </c>
      <c r="C26" s="9">
        <v>0.5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60">
        <f t="shared" si="4"/>
        <v>6.87762675</v>
      </c>
      <c r="J26" s="20">
        <f t="shared" si="0"/>
        <v>7.45</v>
      </c>
      <c r="K26" s="64">
        <f t="shared" si="5"/>
        <v>165.63541525</v>
      </c>
    </row>
    <row r="27" spans="1:11" ht="12.75">
      <c r="A27" s="7" t="s">
        <v>36</v>
      </c>
      <c r="B27" s="8">
        <v>1.7</v>
      </c>
      <c r="C27" s="9">
        <v>0.5</v>
      </c>
      <c r="D27" s="10">
        <v>1.73349</v>
      </c>
      <c r="E27" s="9">
        <v>60</v>
      </c>
      <c r="F27" s="8">
        <f t="shared" si="1"/>
        <v>112.96551942225</v>
      </c>
      <c r="G27" s="36">
        <f t="shared" si="2"/>
        <v>122.00276097603</v>
      </c>
      <c r="H27" s="42">
        <f t="shared" si="3"/>
        <v>140.30317512243448</v>
      </c>
      <c r="I27" s="60">
        <f t="shared" si="4"/>
        <v>5.845965630101436</v>
      </c>
      <c r="J27" s="20">
        <f t="shared" si="0"/>
        <v>7.45</v>
      </c>
      <c r="K27" s="64">
        <f t="shared" si="5"/>
        <v>141.90720949233304</v>
      </c>
    </row>
    <row r="28" spans="1:11" ht="12.75">
      <c r="A28" s="80" t="s">
        <v>37</v>
      </c>
      <c r="B28" s="81">
        <v>1.7</v>
      </c>
      <c r="C28" s="53">
        <v>1</v>
      </c>
      <c r="D28" s="10">
        <v>1.83546</v>
      </c>
      <c r="E28" s="9">
        <v>60</v>
      </c>
      <c r="F28" s="8">
        <f t="shared" si="1"/>
        <v>239.22109995300002</v>
      </c>
      <c r="G28" s="36">
        <f t="shared" si="2"/>
        <v>258.35878794924</v>
      </c>
      <c r="H28" s="42">
        <f t="shared" si="3"/>
        <v>297.11260614162603</v>
      </c>
      <c r="I28" s="60">
        <f t="shared" si="4"/>
        <v>12.379691922567751</v>
      </c>
      <c r="J28" s="20">
        <f t="shared" si="0"/>
        <v>14.9</v>
      </c>
      <c r="K28" s="64">
        <f t="shared" si="5"/>
        <v>299.63291421905825</v>
      </c>
    </row>
    <row r="29" spans="1:11" ht="12.75">
      <c r="A29" s="7" t="s">
        <v>38</v>
      </c>
      <c r="B29" s="8">
        <v>1.8</v>
      </c>
      <c r="C29" s="9">
        <v>1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60">
        <f t="shared" si="4"/>
        <v>13.107912749999999</v>
      </c>
      <c r="J29" s="20">
        <f t="shared" si="0"/>
        <v>14.9</v>
      </c>
      <c r="K29" s="64">
        <f t="shared" si="5"/>
        <v>316.38199324999994</v>
      </c>
    </row>
    <row r="30" spans="1:11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60">
        <f t="shared" si="4"/>
        <v>12.379691922567751</v>
      </c>
      <c r="J30" s="20">
        <f t="shared" si="0"/>
        <v>14.9</v>
      </c>
      <c r="K30" s="64">
        <f t="shared" si="5"/>
        <v>299.63291421905825</v>
      </c>
    </row>
    <row r="31" spans="1:11" ht="12.75">
      <c r="A31" s="7" t="s">
        <v>40</v>
      </c>
      <c r="B31" s="8">
        <v>1.7</v>
      </c>
      <c r="C31" s="9">
        <v>0.5</v>
      </c>
      <c r="D31" s="10">
        <v>1.63152</v>
      </c>
      <c r="E31" s="9">
        <v>60</v>
      </c>
      <c r="F31" s="8">
        <f t="shared" si="1"/>
        <v>106.320488868</v>
      </c>
      <c r="G31" s="36">
        <f t="shared" si="2"/>
        <v>114.82612797744001</v>
      </c>
      <c r="H31" s="42">
        <f t="shared" si="3"/>
        <v>132.050047174056</v>
      </c>
      <c r="I31" s="60">
        <f t="shared" si="4"/>
        <v>5.502085298919</v>
      </c>
      <c r="J31" s="20">
        <f t="shared" si="0"/>
        <v>7.45</v>
      </c>
      <c r="K31" s="64">
        <f t="shared" si="5"/>
        <v>133.997961875137</v>
      </c>
    </row>
    <row r="32" spans="1:11" ht="12.75">
      <c r="A32" s="7" t="s">
        <v>41</v>
      </c>
      <c r="B32" s="8">
        <v>1.7</v>
      </c>
      <c r="C32" s="9">
        <v>1</v>
      </c>
      <c r="D32" s="10">
        <v>1.83546</v>
      </c>
      <c r="E32" s="9">
        <v>60</v>
      </c>
      <c r="F32" s="8">
        <f t="shared" si="1"/>
        <v>239.22109995300002</v>
      </c>
      <c r="G32" s="36">
        <f t="shared" si="2"/>
        <v>258.35878794924</v>
      </c>
      <c r="H32" s="42">
        <f t="shared" si="3"/>
        <v>297.11260614162603</v>
      </c>
      <c r="I32" s="60">
        <f t="shared" si="4"/>
        <v>12.379691922567751</v>
      </c>
      <c r="J32" s="20">
        <f t="shared" si="0"/>
        <v>14.9</v>
      </c>
      <c r="K32" s="64">
        <f t="shared" si="5"/>
        <v>299.63291421905825</v>
      </c>
    </row>
    <row r="33" spans="1:11" ht="12.75">
      <c r="A33" s="80" t="s">
        <v>43</v>
      </c>
      <c r="B33" s="81">
        <v>1.7</v>
      </c>
      <c r="C33" s="53">
        <v>1</v>
      </c>
      <c r="D33" s="10">
        <v>1.73349</v>
      </c>
      <c r="E33" s="9">
        <v>60</v>
      </c>
      <c r="F33" s="8">
        <f t="shared" si="1"/>
        <v>225.9310388445</v>
      </c>
      <c r="G33" s="36">
        <f t="shared" si="2"/>
        <v>244.00552195206</v>
      </c>
      <c r="H33" s="42">
        <f t="shared" si="3"/>
        <v>280.60635024486896</v>
      </c>
      <c r="I33" s="60">
        <f t="shared" si="4"/>
        <v>11.691931260202873</v>
      </c>
      <c r="J33" s="20">
        <f t="shared" si="0"/>
        <v>14.9</v>
      </c>
      <c r="K33" s="64">
        <f t="shared" si="5"/>
        <v>283.8144189846661</v>
      </c>
    </row>
    <row r="34" spans="1:11" ht="12.75">
      <c r="A34" s="80" t="s">
        <v>44</v>
      </c>
      <c r="B34" s="81">
        <v>1.7</v>
      </c>
      <c r="C34" s="53">
        <v>3</v>
      </c>
      <c r="D34" s="10">
        <v>1.99125</v>
      </c>
      <c r="E34" s="9">
        <v>60</v>
      </c>
      <c r="F34" s="8">
        <f t="shared" si="1"/>
        <v>778.5770574374999</v>
      </c>
      <c r="G34" s="36">
        <f t="shared" si="2"/>
        <v>840.8632220325</v>
      </c>
      <c r="H34" s="42">
        <f t="shared" si="3"/>
        <v>966.9927053373749</v>
      </c>
      <c r="I34" s="60">
        <f t="shared" si="4"/>
        <v>40.29136272239062</v>
      </c>
      <c r="J34" s="20">
        <f t="shared" si="0"/>
        <v>44.7</v>
      </c>
      <c r="K34" s="64">
        <f t="shared" si="5"/>
        <v>971.4013426149843</v>
      </c>
    </row>
    <row r="35" spans="1:11" ht="12.75">
      <c r="A35" s="7" t="s">
        <v>45</v>
      </c>
      <c r="B35" s="8">
        <v>1.7</v>
      </c>
      <c r="C35" s="9">
        <v>0.5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60">
        <f t="shared" si="4"/>
        <v>5.502059999999999</v>
      </c>
      <c r="J35" s="20">
        <f t="shared" si="0"/>
        <v>7.45</v>
      </c>
      <c r="K35" s="64">
        <f t="shared" si="5"/>
        <v>133.99737999999996</v>
      </c>
    </row>
    <row r="36" spans="1:11" ht="12.75">
      <c r="A36" s="11" t="s">
        <v>42</v>
      </c>
      <c r="B36" s="12">
        <f aca="true" t="shared" si="6" ref="B36:G36">B5+B6+B7+B8+B9+B10+B11+B12+B13+B14+B15+B16+B17+B18+B19+B20+B21+B22+B23+B24+B25+B26+B27+B28+B29+B30+B31+B32+B33+B34+B35</f>
        <v>54.000000000000014</v>
      </c>
      <c r="C36" s="13">
        <f>SUM(C5:C35)</f>
        <v>25.5</v>
      </c>
      <c r="D36" s="14">
        <f t="shared" si="6"/>
        <v>53.89398000000001</v>
      </c>
      <c r="E36" s="13">
        <f t="shared" si="6"/>
        <v>1860</v>
      </c>
      <c r="F36" s="12">
        <f t="shared" si="6"/>
        <v>6006.65349887175</v>
      </c>
      <c r="G36" s="37">
        <f t="shared" si="6"/>
        <v>6487.185778781489</v>
      </c>
      <c r="H36" s="43">
        <f>SUM(H5:H35)</f>
        <v>7460.263645598714</v>
      </c>
      <c r="I36" s="61">
        <f>SUM(I5:I35)</f>
        <v>310.844318566613</v>
      </c>
      <c r="J36" s="21">
        <f>SUM(J5:J35)</f>
        <v>379.9499999999999</v>
      </c>
      <c r="K36" s="65">
        <f>SUM(K5:K35)</f>
        <v>7529.369327032099</v>
      </c>
    </row>
    <row r="37" spans="7:11" ht="12.75">
      <c r="G37" s="33"/>
      <c r="H37" s="38"/>
      <c r="I37" s="38"/>
      <c r="J37" s="33"/>
      <c r="K37" s="33"/>
    </row>
    <row r="38" spans="7:11" ht="12.75">
      <c r="G38" s="33"/>
      <c r="H38" s="38"/>
      <c r="I38" s="38"/>
      <c r="J38" s="33"/>
      <c r="K38" s="33"/>
    </row>
    <row r="39" spans="1:11" ht="12.75">
      <c r="A39" s="45" t="s">
        <v>92</v>
      </c>
      <c r="B39" s="4"/>
      <c r="C39" s="4">
        <v>0</v>
      </c>
      <c r="D39" s="4"/>
      <c r="E39" s="4"/>
      <c r="F39" s="4"/>
      <c r="G39" s="19">
        <v>0</v>
      </c>
      <c r="H39" s="44">
        <f>G39*1.15</f>
        <v>0</v>
      </c>
      <c r="I39" s="60">
        <f>H39/12*0.5</f>
        <v>0</v>
      </c>
      <c r="J39" s="19">
        <v>0</v>
      </c>
      <c r="K39" s="64">
        <f>H39-I39+J39</f>
        <v>0</v>
      </c>
    </row>
    <row r="40" spans="1:11" ht="12.75">
      <c r="A40" s="82" t="s">
        <v>93</v>
      </c>
      <c r="B40" s="83"/>
      <c r="C40" s="83">
        <v>1</v>
      </c>
      <c r="D40" s="4"/>
      <c r="E40" s="4"/>
      <c r="F40" s="4"/>
      <c r="G40" s="19">
        <v>258.4</v>
      </c>
      <c r="H40" s="44">
        <f>G40*1.15</f>
        <v>297.15999999999997</v>
      </c>
      <c r="I40" s="60">
        <f>H40/12*0.5</f>
        <v>12.381666666666666</v>
      </c>
      <c r="J40" s="19">
        <v>14.9</v>
      </c>
      <c r="K40" s="64">
        <f>H40-I40+J40</f>
        <v>299.6783333333333</v>
      </c>
    </row>
    <row r="41" spans="1:11" ht="12.75">
      <c r="A41" s="82" t="s">
        <v>94</v>
      </c>
      <c r="B41" s="83"/>
      <c r="C41" s="83">
        <v>1</v>
      </c>
      <c r="D41" s="4"/>
      <c r="E41" s="4"/>
      <c r="F41" s="4"/>
      <c r="G41" s="19">
        <v>258.4</v>
      </c>
      <c r="H41" s="44">
        <f>G41*1.15</f>
        <v>297.15999999999997</v>
      </c>
      <c r="I41" s="60">
        <f>H41/12*0.5</f>
        <v>12.381666666666666</v>
      </c>
      <c r="J41" s="19">
        <v>14.9</v>
      </c>
      <c r="K41" s="64">
        <f>H41-I41+J41</f>
        <v>299.6783333333333</v>
      </c>
    </row>
    <row r="42" spans="1:11" ht="12.75">
      <c r="A42" s="82" t="s">
        <v>95</v>
      </c>
      <c r="B42" s="83"/>
      <c r="C42" s="83">
        <v>1</v>
      </c>
      <c r="D42" s="4"/>
      <c r="E42" s="4"/>
      <c r="F42" s="4"/>
      <c r="G42" s="19">
        <v>258.4</v>
      </c>
      <c r="H42" s="44">
        <f>G42*1.15</f>
        <v>297.15999999999997</v>
      </c>
      <c r="I42" s="60">
        <f>H42/12*0.5</f>
        <v>12.381666666666666</v>
      </c>
      <c r="J42" s="19">
        <v>14.9</v>
      </c>
      <c r="K42" s="64">
        <f>H42-I42+J42</f>
        <v>299.6783333333333</v>
      </c>
    </row>
    <row r="43" spans="1:11" ht="12.75">
      <c r="A43" s="3" t="s">
        <v>42</v>
      </c>
      <c r="B43" s="4"/>
      <c r="C43" s="3">
        <f>C39+C40+C41+C42</f>
        <v>3</v>
      </c>
      <c r="D43" s="3"/>
      <c r="E43" s="3"/>
      <c r="F43" s="3"/>
      <c r="G43" s="46">
        <f>G39+G40+G41+G42</f>
        <v>775.1999999999999</v>
      </c>
      <c r="H43" s="47">
        <f>H39+H40+H41+H42</f>
        <v>891.4799999999999</v>
      </c>
      <c r="I43" s="61">
        <f>I39+I40+I41+I42</f>
        <v>37.144999999999996</v>
      </c>
      <c r="J43" s="46">
        <f>J39+J40+J41+J42</f>
        <v>44.7</v>
      </c>
      <c r="K43" s="65">
        <f>K39+K40+K41+K42</f>
        <v>899.0349999999999</v>
      </c>
    </row>
    <row r="44" spans="7:9" ht="12.75">
      <c r="G44" s="33"/>
      <c r="H44" s="38"/>
      <c r="I44" s="38"/>
    </row>
    <row r="45" spans="7:9" ht="12.75">
      <c r="G45" s="33"/>
      <c r="H45" s="38"/>
      <c r="I45" s="38"/>
    </row>
    <row r="46" spans="1:11" ht="15">
      <c r="A46" s="50"/>
      <c r="B46" s="50"/>
      <c r="C46" s="50"/>
      <c r="D46" s="50"/>
      <c r="E46" s="50"/>
      <c r="F46" s="50"/>
      <c r="G46" s="51">
        <f>G36+G43</f>
        <v>7262.385778781489</v>
      </c>
      <c r="H46" s="51">
        <f>H36+H43</f>
        <v>8351.743645598714</v>
      </c>
      <c r="I46" s="51"/>
      <c r="J46" s="51">
        <f>J36+J43</f>
        <v>424.64999999999986</v>
      </c>
      <c r="K46" s="51">
        <f>K36+K43</f>
        <v>8428.404327032098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9">
      <selection activeCell="F53" sqref="F53"/>
    </sheetView>
  </sheetViews>
  <sheetFormatPr defaultColWidth="9.00390625" defaultRowHeight="12.75"/>
  <cols>
    <col min="1" max="1" width="27.125" style="0" customWidth="1"/>
    <col min="3" max="3" width="10.50390625" style="0" customWidth="1"/>
    <col min="6" max="6" width="11.125" style="0" customWidth="1"/>
    <col min="11" max="11" width="12.50390625" style="0" customWidth="1"/>
    <col min="12" max="12" width="10.875" style="0" customWidth="1"/>
  </cols>
  <sheetData>
    <row r="2" spans="1:12" ht="73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77</v>
      </c>
      <c r="H2" s="39" t="s">
        <v>91</v>
      </c>
      <c r="I2" s="39" t="s">
        <v>109</v>
      </c>
      <c r="J2" s="18" t="s">
        <v>105</v>
      </c>
      <c r="K2" s="62" t="s">
        <v>108</v>
      </c>
      <c r="L2" s="15" t="s">
        <v>106</v>
      </c>
    </row>
    <row r="3" spans="1:12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40"/>
      <c r="J3" s="19"/>
      <c r="K3" s="63"/>
      <c r="L3" s="4"/>
    </row>
    <row r="4" spans="1:12" ht="39.75" customHeight="1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78</v>
      </c>
      <c r="H4" s="41" t="s">
        <v>99</v>
      </c>
      <c r="I4" s="41"/>
      <c r="J4" s="19"/>
      <c r="K4" s="63"/>
      <c r="L4" s="4"/>
    </row>
    <row r="5" spans="1:12" ht="12.75">
      <c r="A5" s="7" t="s">
        <v>14</v>
      </c>
      <c r="B5" s="8">
        <v>1.7</v>
      </c>
      <c r="C5" s="9">
        <v>0.5</v>
      </c>
      <c r="D5" s="10">
        <v>1.63152</v>
      </c>
      <c r="E5" s="9">
        <v>60</v>
      </c>
      <c r="F5" s="8">
        <f>1.262*E5*C5*D5*B5*1.0125</f>
        <v>106.320488868</v>
      </c>
      <c r="G5" s="36">
        <f>F5*1.08</f>
        <v>114.82612797744001</v>
      </c>
      <c r="H5" s="42">
        <f>G5*1.15</f>
        <v>132.050047174056</v>
      </c>
      <c r="I5" s="60">
        <f>H5/12*0.5</f>
        <v>5.502085298919</v>
      </c>
      <c r="J5" s="20">
        <f aca="true" t="shared" si="0" ref="J5:J35">14.9*C5</f>
        <v>7.45</v>
      </c>
      <c r="K5" s="64">
        <f>H5-I5+J5</f>
        <v>133.997961875137</v>
      </c>
      <c r="L5" s="59">
        <f>H5+J5</f>
        <v>139.500047174056</v>
      </c>
    </row>
    <row r="6" spans="1:12" ht="12.75">
      <c r="A6" s="7" t="s">
        <v>15</v>
      </c>
      <c r="B6" s="8">
        <v>1.7</v>
      </c>
      <c r="C6" s="9">
        <v>0.5</v>
      </c>
      <c r="D6" s="10">
        <v>1.63152</v>
      </c>
      <c r="E6" s="9">
        <v>60</v>
      </c>
      <c r="F6" s="8">
        <f aca="true" t="shared" si="1" ref="F6:F32">1.262*E6*C6*D6*B6*1.0125</f>
        <v>106.320488868</v>
      </c>
      <c r="G6" s="36">
        <f aca="true" t="shared" si="2" ref="G6:G35">F6*1.08</f>
        <v>114.82612797744001</v>
      </c>
      <c r="H6" s="42">
        <f aca="true" t="shared" si="3" ref="H6:H35">G6*1.15</f>
        <v>132.050047174056</v>
      </c>
      <c r="I6" s="60">
        <f aca="true" t="shared" si="4" ref="I6:I35">H6/12*0.5</f>
        <v>5.502085298919</v>
      </c>
      <c r="J6" s="20">
        <f t="shared" si="0"/>
        <v>7.45</v>
      </c>
      <c r="K6" s="64">
        <f aca="true" t="shared" si="5" ref="K6:K35">H6-I6+J6</f>
        <v>133.997961875137</v>
      </c>
      <c r="L6" s="59">
        <f aca="true" t="shared" si="6" ref="L6:L35">H6+J6</f>
        <v>139.500047174056</v>
      </c>
    </row>
    <row r="7" spans="1:12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60">
        <f t="shared" si="4"/>
        <v>11.004170597838</v>
      </c>
      <c r="J7" s="20">
        <f t="shared" si="0"/>
        <v>14.9</v>
      </c>
      <c r="K7" s="64">
        <f t="shared" si="5"/>
        <v>267.995923750274</v>
      </c>
      <c r="L7" s="59">
        <f t="shared" si="6"/>
        <v>279.000094348112</v>
      </c>
    </row>
    <row r="8" spans="1:12" ht="12.75">
      <c r="A8" s="7" t="s">
        <v>17</v>
      </c>
      <c r="B8" s="8">
        <v>1.7</v>
      </c>
      <c r="C8" s="9">
        <v>1</v>
      </c>
      <c r="D8" s="10">
        <v>1.83546</v>
      </c>
      <c r="E8" s="9">
        <v>60</v>
      </c>
      <c r="F8" s="8">
        <f t="shared" si="1"/>
        <v>239.22109995300002</v>
      </c>
      <c r="G8" s="36">
        <f t="shared" si="2"/>
        <v>258.35878794924</v>
      </c>
      <c r="H8" s="42">
        <f t="shared" si="3"/>
        <v>297.11260614162603</v>
      </c>
      <c r="I8" s="60">
        <f t="shared" si="4"/>
        <v>12.379691922567751</v>
      </c>
      <c r="J8" s="20">
        <f t="shared" si="0"/>
        <v>14.9</v>
      </c>
      <c r="K8" s="64">
        <f t="shared" si="5"/>
        <v>299.63291421905825</v>
      </c>
      <c r="L8" s="59">
        <f t="shared" si="6"/>
        <v>312.012606141626</v>
      </c>
    </row>
    <row r="9" spans="1:12" ht="12.75">
      <c r="A9" s="7" t="s">
        <v>18</v>
      </c>
      <c r="B9" s="8">
        <v>1.7</v>
      </c>
      <c r="C9" s="9">
        <v>0.5</v>
      </c>
      <c r="D9" s="10">
        <v>1.63152</v>
      </c>
      <c r="E9" s="9">
        <v>60</v>
      </c>
      <c r="F9" s="8">
        <f t="shared" si="1"/>
        <v>106.320488868</v>
      </c>
      <c r="G9" s="36">
        <f t="shared" si="2"/>
        <v>114.82612797744001</v>
      </c>
      <c r="H9" s="42">
        <f t="shared" si="3"/>
        <v>132.050047174056</v>
      </c>
      <c r="I9" s="60">
        <f t="shared" si="4"/>
        <v>5.502085298919</v>
      </c>
      <c r="J9" s="20">
        <f t="shared" si="0"/>
        <v>7.45</v>
      </c>
      <c r="K9" s="64">
        <f t="shared" si="5"/>
        <v>133.997961875137</v>
      </c>
      <c r="L9" s="59">
        <f t="shared" si="6"/>
        <v>139.500047174056</v>
      </c>
    </row>
    <row r="10" spans="1:12" ht="12.75">
      <c r="A10" s="80" t="s">
        <v>19</v>
      </c>
      <c r="B10" s="81">
        <v>1.7</v>
      </c>
      <c r="C10" s="53">
        <v>0.5</v>
      </c>
      <c r="D10" s="10">
        <v>1.73349</v>
      </c>
      <c r="E10" s="9">
        <v>60</v>
      </c>
      <c r="F10" s="8">
        <f t="shared" si="1"/>
        <v>112.96551942225</v>
      </c>
      <c r="G10" s="36">
        <f t="shared" si="2"/>
        <v>122.00276097603</v>
      </c>
      <c r="H10" s="42">
        <f t="shared" si="3"/>
        <v>140.30317512243448</v>
      </c>
      <c r="I10" s="60">
        <f t="shared" si="4"/>
        <v>5.845965630101436</v>
      </c>
      <c r="J10" s="20">
        <f t="shared" si="0"/>
        <v>7.45</v>
      </c>
      <c r="K10" s="64">
        <f t="shared" si="5"/>
        <v>141.90720949233304</v>
      </c>
      <c r="L10" s="59">
        <f t="shared" si="6"/>
        <v>147.75317512243447</v>
      </c>
    </row>
    <row r="11" spans="1:12" ht="12.75">
      <c r="A11" s="7" t="s">
        <v>20</v>
      </c>
      <c r="B11" s="8">
        <v>2.2</v>
      </c>
      <c r="C11" s="9">
        <v>0.5</v>
      </c>
      <c r="D11" s="10">
        <v>1.63152</v>
      </c>
      <c r="E11" s="9">
        <v>60</v>
      </c>
      <c r="F11" s="8">
        <f t="shared" si="1"/>
        <v>137.59122088800004</v>
      </c>
      <c r="G11" s="36">
        <f t="shared" si="2"/>
        <v>148.59851855904006</v>
      </c>
      <c r="H11" s="42">
        <f t="shared" si="3"/>
        <v>170.88829634289604</v>
      </c>
      <c r="I11" s="60">
        <f t="shared" si="4"/>
        <v>7.120345680954002</v>
      </c>
      <c r="J11" s="20">
        <f t="shared" si="0"/>
        <v>7.45</v>
      </c>
      <c r="K11" s="64">
        <f t="shared" si="5"/>
        <v>171.21795066194204</v>
      </c>
      <c r="L11" s="59">
        <f t="shared" si="6"/>
        <v>178.33829634289603</v>
      </c>
    </row>
    <row r="12" spans="1:12" ht="12.75">
      <c r="A12" s="7" t="s">
        <v>21</v>
      </c>
      <c r="B12" s="8">
        <v>1.7</v>
      </c>
      <c r="C12" s="9">
        <v>0.5</v>
      </c>
      <c r="D12" s="10">
        <v>1.63152</v>
      </c>
      <c r="E12" s="9">
        <v>60</v>
      </c>
      <c r="F12" s="8">
        <f t="shared" si="1"/>
        <v>106.320488868</v>
      </c>
      <c r="G12" s="36">
        <f t="shared" si="2"/>
        <v>114.82612797744001</v>
      </c>
      <c r="H12" s="42">
        <f t="shared" si="3"/>
        <v>132.050047174056</v>
      </c>
      <c r="I12" s="60">
        <f t="shared" si="4"/>
        <v>5.502085298919</v>
      </c>
      <c r="J12" s="20">
        <f t="shared" si="0"/>
        <v>7.45</v>
      </c>
      <c r="K12" s="64">
        <f t="shared" si="5"/>
        <v>133.997961875137</v>
      </c>
      <c r="L12" s="59">
        <f t="shared" si="6"/>
        <v>139.500047174056</v>
      </c>
    </row>
    <row r="13" spans="1:12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60">
        <f t="shared" si="4"/>
        <v>12.379691922567751</v>
      </c>
      <c r="J13" s="20">
        <f t="shared" si="0"/>
        <v>14.9</v>
      </c>
      <c r="K13" s="64">
        <f t="shared" si="5"/>
        <v>299.63291421905825</v>
      </c>
      <c r="L13" s="59">
        <f t="shared" si="6"/>
        <v>312.012606141626</v>
      </c>
    </row>
    <row r="14" spans="1:12" ht="12.75">
      <c r="A14" s="7" t="s">
        <v>23</v>
      </c>
      <c r="B14" s="8">
        <v>1.7</v>
      </c>
      <c r="C14" s="9">
        <v>1</v>
      </c>
      <c r="D14" s="10">
        <v>1.83546</v>
      </c>
      <c r="E14" s="9">
        <v>60</v>
      </c>
      <c r="F14" s="8">
        <f t="shared" si="1"/>
        <v>239.22109995300002</v>
      </c>
      <c r="G14" s="36">
        <f t="shared" si="2"/>
        <v>258.35878794924</v>
      </c>
      <c r="H14" s="42">
        <f t="shared" si="3"/>
        <v>297.11260614162603</v>
      </c>
      <c r="I14" s="60">
        <f t="shared" si="4"/>
        <v>12.379691922567751</v>
      </c>
      <c r="J14" s="20">
        <f t="shared" si="0"/>
        <v>14.9</v>
      </c>
      <c r="K14" s="64">
        <f t="shared" si="5"/>
        <v>299.63291421905825</v>
      </c>
      <c r="L14" s="59">
        <f t="shared" si="6"/>
        <v>312.012606141626</v>
      </c>
    </row>
    <row r="15" spans="1:12" ht="12.75">
      <c r="A15" s="7" t="s">
        <v>24</v>
      </c>
      <c r="B15" s="8">
        <v>1.7</v>
      </c>
      <c r="C15" s="9">
        <v>0.5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60">
        <f t="shared" si="4"/>
        <v>5.845990499999999</v>
      </c>
      <c r="J15" s="20">
        <f t="shared" si="0"/>
        <v>7.45</v>
      </c>
      <c r="K15" s="64">
        <f t="shared" si="5"/>
        <v>141.90778149999997</v>
      </c>
      <c r="L15" s="59">
        <f t="shared" si="6"/>
        <v>147.75377199999997</v>
      </c>
    </row>
    <row r="16" spans="1:12" ht="12.75">
      <c r="A16" s="7" t="s">
        <v>25</v>
      </c>
      <c r="B16" s="8">
        <v>1.7</v>
      </c>
      <c r="C16" s="9">
        <v>0.5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60">
        <f t="shared" si="4"/>
        <v>5.845990499999999</v>
      </c>
      <c r="J16" s="20">
        <f t="shared" si="0"/>
        <v>7.45</v>
      </c>
      <c r="K16" s="64">
        <f t="shared" si="5"/>
        <v>141.90778149999997</v>
      </c>
      <c r="L16" s="59">
        <f t="shared" si="6"/>
        <v>147.75377199999997</v>
      </c>
    </row>
    <row r="17" spans="1:12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60">
        <f t="shared" si="4"/>
        <v>13.107909094483501</v>
      </c>
      <c r="J17" s="20">
        <f t="shared" si="0"/>
        <v>14.9</v>
      </c>
      <c r="K17" s="64">
        <f t="shared" si="5"/>
        <v>316.3819091731205</v>
      </c>
      <c r="L17" s="59">
        <f t="shared" si="6"/>
        <v>329.489818267604</v>
      </c>
    </row>
    <row r="18" spans="1:12" ht="12.75">
      <c r="A18" s="80" t="s">
        <v>27</v>
      </c>
      <c r="B18" s="81">
        <v>1.7</v>
      </c>
      <c r="C18" s="53">
        <v>0.5</v>
      </c>
      <c r="D18" s="10">
        <v>1.73349</v>
      </c>
      <c r="E18" s="9">
        <v>60</v>
      </c>
      <c r="F18" s="8">
        <v>112.966</v>
      </c>
      <c r="G18" s="36">
        <f t="shared" si="2"/>
        <v>122.00328</v>
      </c>
      <c r="H18" s="42">
        <f t="shared" si="3"/>
        <v>140.30377199999998</v>
      </c>
      <c r="I18" s="60">
        <f t="shared" si="4"/>
        <v>5.845990499999999</v>
      </c>
      <c r="J18" s="20">
        <f t="shared" si="0"/>
        <v>7.45</v>
      </c>
      <c r="K18" s="64">
        <f t="shared" si="5"/>
        <v>141.90778149999997</v>
      </c>
      <c r="L18" s="59">
        <f t="shared" si="6"/>
        <v>147.75377199999997</v>
      </c>
    </row>
    <row r="19" spans="1:12" ht="12.75">
      <c r="A19" s="7" t="s">
        <v>28</v>
      </c>
      <c r="B19" s="8">
        <v>1.7</v>
      </c>
      <c r="C19" s="9">
        <v>0.5</v>
      </c>
      <c r="D19" s="10">
        <v>1.63152</v>
      </c>
      <c r="E19" s="9">
        <v>60</v>
      </c>
      <c r="F19" s="8">
        <f t="shared" si="1"/>
        <v>106.320488868</v>
      </c>
      <c r="G19" s="36">
        <f t="shared" si="2"/>
        <v>114.82612797744001</v>
      </c>
      <c r="H19" s="42">
        <f t="shared" si="3"/>
        <v>132.050047174056</v>
      </c>
      <c r="I19" s="60">
        <f t="shared" si="4"/>
        <v>5.502085298919</v>
      </c>
      <c r="J19" s="20">
        <f t="shared" si="0"/>
        <v>7.45</v>
      </c>
      <c r="K19" s="64">
        <f t="shared" si="5"/>
        <v>133.997961875137</v>
      </c>
      <c r="L19" s="59">
        <f t="shared" si="6"/>
        <v>139.500047174056</v>
      </c>
    </row>
    <row r="20" spans="1:12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60">
        <f t="shared" si="4"/>
        <v>12.379691922567751</v>
      </c>
      <c r="J20" s="20">
        <f t="shared" si="0"/>
        <v>14.9</v>
      </c>
      <c r="K20" s="64">
        <f t="shared" si="5"/>
        <v>299.63291421905825</v>
      </c>
      <c r="L20" s="59">
        <f t="shared" si="6"/>
        <v>312.012606141626</v>
      </c>
    </row>
    <row r="21" spans="1:12" ht="12.75">
      <c r="A21" s="7" t="s">
        <v>30</v>
      </c>
      <c r="B21" s="8">
        <v>1.7</v>
      </c>
      <c r="C21" s="9">
        <v>0.5</v>
      </c>
      <c r="D21" s="10">
        <v>1.73349</v>
      </c>
      <c r="E21" s="9">
        <v>60</v>
      </c>
      <c r="F21" s="8">
        <f t="shared" si="1"/>
        <v>112.96551942225</v>
      </c>
      <c r="G21" s="36">
        <f t="shared" si="2"/>
        <v>122.00276097603</v>
      </c>
      <c r="H21" s="42">
        <f t="shared" si="3"/>
        <v>140.30317512243448</v>
      </c>
      <c r="I21" s="60">
        <f t="shared" si="4"/>
        <v>5.845965630101436</v>
      </c>
      <c r="J21" s="20">
        <f t="shared" si="0"/>
        <v>7.45</v>
      </c>
      <c r="K21" s="64">
        <f t="shared" si="5"/>
        <v>141.90720949233304</v>
      </c>
      <c r="L21" s="59">
        <f t="shared" si="6"/>
        <v>147.75317512243447</v>
      </c>
    </row>
    <row r="22" spans="1:12" ht="12.75">
      <c r="A22" s="7" t="s">
        <v>31</v>
      </c>
      <c r="B22" s="8">
        <v>1.7</v>
      </c>
      <c r="C22" s="9">
        <v>0.5</v>
      </c>
      <c r="D22" s="10">
        <v>1.73349</v>
      </c>
      <c r="E22" s="9">
        <v>60</v>
      </c>
      <c r="F22" s="8">
        <f t="shared" si="1"/>
        <v>112.96551942225</v>
      </c>
      <c r="G22" s="36">
        <f t="shared" si="2"/>
        <v>122.00276097603</v>
      </c>
      <c r="H22" s="42">
        <f t="shared" si="3"/>
        <v>140.30317512243448</v>
      </c>
      <c r="I22" s="60">
        <f t="shared" si="4"/>
        <v>5.845965630101436</v>
      </c>
      <c r="J22" s="20">
        <f t="shared" si="0"/>
        <v>7.45</v>
      </c>
      <c r="K22" s="64">
        <f t="shared" si="5"/>
        <v>141.90720949233304</v>
      </c>
      <c r="L22" s="59">
        <f t="shared" si="6"/>
        <v>147.75317512243447</v>
      </c>
    </row>
    <row r="23" spans="1:12" ht="12.75">
      <c r="A23" s="80" t="s">
        <v>32</v>
      </c>
      <c r="B23" s="81">
        <v>1.7</v>
      </c>
      <c r="C23" s="53">
        <v>0.5</v>
      </c>
      <c r="D23" s="10">
        <v>1.73349</v>
      </c>
      <c r="E23" s="9">
        <v>60</v>
      </c>
      <c r="F23" s="8">
        <f t="shared" si="1"/>
        <v>112.96551942225</v>
      </c>
      <c r="G23" s="36">
        <f t="shared" si="2"/>
        <v>122.00276097603</v>
      </c>
      <c r="H23" s="42">
        <f t="shared" si="3"/>
        <v>140.30317512243448</v>
      </c>
      <c r="I23" s="60">
        <f t="shared" si="4"/>
        <v>5.845965630101436</v>
      </c>
      <c r="J23" s="20">
        <f t="shared" si="0"/>
        <v>7.45</v>
      </c>
      <c r="K23" s="64">
        <f t="shared" si="5"/>
        <v>141.90720949233304</v>
      </c>
      <c r="L23" s="59">
        <f t="shared" si="6"/>
        <v>147.75317512243447</v>
      </c>
    </row>
    <row r="24" spans="1:12" ht="12.75">
      <c r="A24" s="80" t="s">
        <v>33</v>
      </c>
      <c r="B24" s="81">
        <v>1.7</v>
      </c>
      <c r="C24" s="53">
        <v>0.5</v>
      </c>
      <c r="D24" s="10">
        <v>1.73349</v>
      </c>
      <c r="E24" s="9">
        <v>60</v>
      </c>
      <c r="F24" s="8">
        <v>112.966</v>
      </c>
      <c r="G24" s="36">
        <f t="shared" si="2"/>
        <v>122.00328</v>
      </c>
      <c r="H24" s="42">
        <f t="shared" si="3"/>
        <v>140.30377199999998</v>
      </c>
      <c r="I24" s="60">
        <f t="shared" si="4"/>
        <v>5.845990499999999</v>
      </c>
      <c r="J24" s="20">
        <f t="shared" si="0"/>
        <v>7.45</v>
      </c>
      <c r="K24" s="64">
        <f t="shared" si="5"/>
        <v>141.90778149999997</v>
      </c>
      <c r="L24" s="59">
        <f t="shared" si="6"/>
        <v>147.75377199999997</v>
      </c>
    </row>
    <row r="25" spans="1:12" ht="12.75">
      <c r="A25" s="7" t="s">
        <v>34</v>
      </c>
      <c r="B25" s="8">
        <v>2</v>
      </c>
      <c r="C25" s="9">
        <v>0.5</v>
      </c>
      <c r="D25" s="10">
        <v>1.63152</v>
      </c>
      <c r="E25" s="9">
        <v>60</v>
      </c>
      <c r="F25" s="8">
        <f t="shared" si="1"/>
        <v>125.08292808</v>
      </c>
      <c r="G25" s="36">
        <f t="shared" si="2"/>
        <v>135.0895623264</v>
      </c>
      <c r="H25" s="42">
        <f t="shared" si="3"/>
        <v>155.35299667535998</v>
      </c>
      <c r="I25" s="60">
        <f t="shared" si="4"/>
        <v>6.473041528139999</v>
      </c>
      <c r="J25" s="20">
        <f t="shared" si="0"/>
        <v>7.45</v>
      </c>
      <c r="K25" s="64">
        <f t="shared" si="5"/>
        <v>156.32995514721998</v>
      </c>
      <c r="L25" s="59">
        <f t="shared" si="6"/>
        <v>162.80299667535996</v>
      </c>
    </row>
    <row r="26" spans="1:12" ht="12.75">
      <c r="A26" s="7" t="s">
        <v>35</v>
      </c>
      <c r="B26" s="8">
        <v>2</v>
      </c>
      <c r="C26" s="9">
        <v>0.5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60">
        <f t="shared" si="4"/>
        <v>6.87762675</v>
      </c>
      <c r="J26" s="20">
        <f t="shared" si="0"/>
        <v>7.45</v>
      </c>
      <c r="K26" s="64">
        <f t="shared" si="5"/>
        <v>165.63541525</v>
      </c>
      <c r="L26" s="59">
        <f t="shared" si="6"/>
        <v>172.51304199999998</v>
      </c>
    </row>
    <row r="27" spans="1:12" ht="12.75">
      <c r="A27" s="7" t="s">
        <v>36</v>
      </c>
      <c r="B27" s="8">
        <v>1.7</v>
      </c>
      <c r="C27" s="9">
        <v>0.5</v>
      </c>
      <c r="D27" s="10">
        <v>1.73349</v>
      </c>
      <c r="E27" s="9">
        <v>60</v>
      </c>
      <c r="F27" s="8">
        <f t="shared" si="1"/>
        <v>112.96551942225</v>
      </c>
      <c r="G27" s="36">
        <f t="shared" si="2"/>
        <v>122.00276097603</v>
      </c>
      <c r="H27" s="42">
        <f t="shared" si="3"/>
        <v>140.30317512243448</v>
      </c>
      <c r="I27" s="60">
        <f t="shared" si="4"/>
        <v>5.845965630101436</v>
      </c>
      <c r="J27" s="20">
        <f t="shared" si="0"/>
        <v>7.45</v>
      </c>
      <c r="K27" s="64">
        <f t="shared" si="5"/>
        <v>141.90720949233304</v>
      </c>
      <c r="L27" s="59">
        <f t="shared" si="6"/>
        <v>147.75317512243447</v>
      </c>
    </row>
    <row r="28" spans="1:12" ht="12.75">
      <c r="A28" s="80" t="s">
        <v>37</v>
      </c>
      <c r="B28" s="81">
        <v>1.7</v>
      </c>
      <c r="C28" s="53">
        <v>0.5</v>
      </c>
      <c r="D28" s="10">
        <v>1.83546</v>
      </c>
      <c r="E28" s="9">
        <v>60</v>
      </c>
      <c r="F28" s="8">
        <f t="shared" si="1"/>
        <v>119.61054997650001</v>
      </c>
      <c r="G28" s="36">
        <f t="shared" si="2"/>
        <v>129.17939397462</v>
      </c>
      <c r="H28" s="42">
        <f t="shared" si="3"/>
        <v>148.55630307081302</v>
      </c>
      <c r="I28" s="60">
        <f t="shared" si="4"/>
        <v>6.189845961283876</v>
      </c>
      <c r="J28" s="20">
        <f t="shared" si="0"/>
        <v>7.45</v>
      </c>
      <c r="K28" s="64">
        <f t="shared" si="5"/>
        <v>149.81645710952913</v>
      </c>
      <c r="L28" s="59">
        <f t="shared" si="6"/>
        <v>156.006303070813</v>
      </c>
    </row>
    <row r="29" spans="1:12" ht="12.75">
      <c r="A29" s="7" t="s">
        <v>38</v>
      </c>
      <c r="B29" s="8">
        <v>1.8</v>
      </c>
      <c r="C29" s="9">
        <v>1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60">
        <f t="shared" si="4"/>
        <v>13.107912749999999</v>
      </c>
      <c r="J29" s="20">
        <f t="shared" si="0"/>
        <v>14.9</v>
      </c>
      <c r="K29" s="64">
        <f t="shared" si="5"/>
        <v>316.38199324999994</v>
      </c>
      <c r="L29" s="59">
        <f t="shared" si="6"/>
        <v>329.48990599999996</v>
      </c>
    </row>
    <row r="30" spans="1:12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60">
        <f t="shared" si="4"/>
        <v>12.379691922567751</v>
      </c>
      <c r="J30" s="20">
        <f t="shared" si="0"/>
        <v>14.9</v>
      </c>
      <c r="K30" s="64">
        <f t="shared" si="5"/>
        <v>299.63291421905825</v>
      </c>
      <c r="L30" s="59">
        <f t="shared" si="6"/>
        <v>312.012606141626</v>
      </c>
    </row>
    <row r="31" spans="1:12" ht="12.75">
      <c r="A31" s="7" t="s">
        <v>40</v>
      </c>
      <c r="B31" s="8">
        <v>1.7</v>
      </c>
      <c r="C31" s="9">
        <v>0.5</v>
      </c>
      <c r="D31" s="10">
        <v>1.63152</v>
      </c>
      <c r="E31" s="9">
        <v>60</v>
      </c>
      <c r="F31" s="8">
        <f t="shared" si="1"/>
        <v>106.320488868</v>
      </c>
      <c r="G31" s="36">
        <f t="shared" si="2"/>
        <v>114.82612797744001</v>
      </c>
      <c r="H31" s="42">
        <f t="shared" si="3"/>
        <v>132.050047174056</v>
      </c>
      <c r="I31" s="60">
        <f t="shared" si="4"/>
        <v>5.502085298919</v>
      </c>
      <c r="J31" s="20">
        <f t="shared" si="0"/>
        <v>7.45</v>
      </c>
      <c r="K31" s="64">
        <f t="shared" si="5"/>
        <v>133.997961875137</v>
      </c>
      <c r="L31" s="59">
        <f t="shared" si="6"/>
        <v>139.500047174056</v>
      </c>
    </row>
    <row r="32" spans="1:12" ht="12.75">
      <c r="A32" s="7" t="s">
        <v>41</v>
      </c>
      <c r="B32" s="8">
        <v>1.7</v>
      </c>
      <c r="C32" s="9">
        <v>1</v>
      </c>
      <c r="D32" s="10">
        <v>1.83546</v>
      </c>
      <c r="E32" s="9">
        <v>60</v>
      </c>
      <c r="F32" s="8">
        <f t="shared" si="1"/>
        <v>239.22109995300002</v>
      </c>
      <c r="G32" s="36">
        <f t="shared" si="2"/>
        <v>258.35878794924</v>
      </c>
      <c r="H32" s="42">
        <f t="shared" si="3"/>
        <v>297.11260614162603</v>
      </c>
      <c r="I32" s="60">
        <f t="shared" si="4"/>
        <v>12.379691922567751</v>
      </c>
      <c r="J32" s="20">
        <f t="shared" si="0"/>
        <v>14.9</v>
      </c>
      <c r="K32" s="64">
        <f t="shared" si="5"/>
        <v>299.63291421905825</v>
      </c>
      <c r="L32" s="59">
        <f t="shared" si="6"/>
        <v>312.012606141626</v>
      </c>
    </row>
    <row r="33" spans="1:12" ht="12.75">
      <c r="A33" s="80" t="s">
        <v>43</v>
      </c>
      <c r="B33" s="81">
        <v>1.7</v>
      </c>
      <c r="C33" s="53">
        <v>0.5</v>
      </c>
      <c r="D33" s="10">
        <v>1.73349</v>
      </c>
      <c r="E33" s="9">
        <v>60</v>
      </c>
      <c r="F33" s="8">
        <v>112.966</v>
      </c>
      <c r="G33" s="36">
        <f t="shared" si="2"/>
        <v>122.00328</v>
      </c>
      <c r="H33" s="42">
        <f t="shared" si="3"/>
        <v>140.30377199999998</v>
      </c>
      <c r="I33" s="60">
        <f t="shared" si="4"/>
        <v>5.845990499999999</v>
      </c>
      <c r="J33" s="20">
        <f t="shared" si="0"/>
        <v>7.45</v>
      </c>
      <c r="K33" s="64">
        <f t="shared" si="5"/>
        <v>141.90778149999997</v>
      </c>
      <c r="L33" s="59">
        <f t="shared" si="6"/>
        <v>147.75377199999997</v>
      </c>
    </row>
    <row r="34" spans="1:12" ht="12.75">
      <c r="A34" s="80" t="s">
        <v>44</v>
      </c>
      <c r="B34" s="81">
        <v>1.7</v>
      </c>
      <c r="C34" s="53">
        <v>2</v>
      </c>
      <c r="D34" s="10">
        <v>1.99125</v>
      </c>
      <c r="E34" s="9">
        <v>60</v>
      </c>
      <c r="F34" s="8">
        <v>588.258</v>
      </c>
      <c r="G34" s="36">
        <f t="shared" si="2"/>
        <v>635.3186400000001</v>
      </c>
      <c r="H34" s="42">
        <f t="shared" si="3"/>
        <v>730.616436</v>
      </c>
      <c r="I34" s="60">
        <f t="shared" si="4"/>
        <v>30.4423515</v>
      </c>
      <c r="J34" s="20">
        <f t="shared" si="0"/>
        <v>29.8</v>
      </c>
      <c r="K34" s="64">
        <f t="shared" si="5"/>
        <v>729.9740845</v>
      </c>
      <c r="L34" s="59">
        <f t="shared" si="6"/>
        <v>760.416436</v>
      </c>
    </row>
    <row r="35" spans="1:12" ht="12.75">
      <c r="A35" s="7" t="s">
        <v>45</v>
      </c>
      <c r="B35" s="8">
        <v>1.7</v>
      </c>
      <c r="C35" s="9">
        <v>0.5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60">
        <f t="shared" si="4"/>
        <v>5.502059999999999</v>
      </c>
      <c r="J35" s="20">
        <f t="shared" si="0"/>
        <v>7.45</v>
      </c>
      <c r="K35" s="64">
        <f t="shared" si="5"/>
        <v>133.99737999999996</v>
      </c>
      <c r="L35" s="59">
        <f t="shared" si="6"/>
        <v>139.49943999999996</v>
      </c>
    </row>
    <row r="36" spans="1:12" ht="12.75">
      <c r="A36" s="11" t="s">
        <v>42</v>
      </c>
      <c r="B36" s="12">
        <f aca="true" t="shared" si="7" ref="B36:G36">B5+B6+B7+B8+B9+B10+B11+B12+B13+B14+B15+B16+B17+B18+B19+B20+B21+B22+B23+B24+B25+B26+B27+B28+B29+B30+B31+B32+B33+B34+B35</f>
        <v>54.000000000000014</v>
      </c>
      <c r="C36" s="13">
        <f t="shared" si="7"/>
        <v>21.5</v>
      </c>
      <c r="D36" s="14">
        <f t="shared" si="7"/>
        <v>53.89398000000001</v>
      </c>
      <c r="E36" s="13">
        <f t="shared" si="7"/>
        <v>1860</v>
      </c>
      <c r="F36" s="12">
        <f t="shared" si="7"/>
        <v>5131.89773607975</v>
      </c>
      <c r="G36" s="37">
        <f t="shared" si="7"/>
        <v>5542.44955496613</v>
      </c>
      <c r="H36" s="43">
        <f>SUM(H5:H35)</f>
        <v>6373.816988211051</v>
      </c>
      <c r="I36" s="61">
        <f>SUM(I5:I35)</f>
        <v>265.57570784212703</v>
      </c>
      <c r="J36" s="21">
        <f>SUM(J5:J35)</f>
        <v>320.3499999999999</v>
      </c>
      <c r="K36" s="65">
        <f>SUM(K5:K35)</f>
        <v>6428.591280368922</v>
      </c>
      <c r="L36" s="65">
        <f>SUM(L5:L35)</f>
        <v>6694.166988211047</v>
      </c>
    </row>
    <row r="37" spans="7:12" ht="12.75">
      <c r="G37" s="33"/>
      <c r="H37" s="38"/>
      <c r="I37" s="38"/>
      <c r="J37" s="33"/>
      <c r="K37" s="33"/>
      <c r="L37" s="4"/>
    </row>
    <row r="38" spans="7:12" ht="12.75">
      <c r="G38" s="33"/>
      <c r="H38" s="38"/>
      <c r="I38" s="38"/>
      <c r="J38" s="33"/>
      <c r="K38" s="33"/>
      <c r="L38" s="4"/>
    </row>
    <row r="39" spans="1:12" ht="12.75">
      <c r="A39" s="45" t="s">
        <v>92</v>
      </c>
      <c r="B39" s="4"/>
      <c r="C39" s="4">
        <v>0.5</v>
      </c>
      <c r="D39" s="4"/>
      <c r="E39" s="4"/>
      <c r="F39" s="4"/>
      <c r="G39" s="19">
        <v>129.2</v>
      </c>
      <c r="H39" s="44">
        <f>G39*1.15</f>
        <v>148.57999999999998</v>
      </c>
      <c r="I39" s="60">
        <f>H39/12*0.5</f>
        <v>6.190833333333333</v>
      </c>
      <c r="J39" s="19">
        <v>14.9</v>
      </c>
      <c r="K39" s="64">
        <f>H39-I39+J39</f>
        <v>157.28916666666666</v>
      </c>
      <c r="L39" s="59">
        <f>H39+J39</f>
        <v>163.48</v>
      </c>
    </row>
    <row r="40" spans="1:12" ht="12.75">
      <c r="A40" s="82" t="s">
        <v>93</v>
      </c>
      <c r="B40" s="83"/>
      <c r="C40" s="83">
        <v>0.5</v>
      </c>
      <c r="D40" s="4"/>
      <c r="E40" s="4"/>
      <c r="F40" s="4"/>
      <c r="G40" s="19">
        <v>129.2</v>
      </c>
      <c r="H40" s="44">
        <f>G40*1.15</f>
        <v>148.57999999999998</v>
      </c>
      <c r="I40" s="60">
        <f>H40/12*0.5</f>
        <v>6.190833333333333</v>
      </c>
      <c r="J40" s="19">
        <v>14.9</v>
      </c>
      <c r="K40" s="64">
        <f>H40-I40+J40</f>
        <v>157.28916666666666</v>
      </c>
      <c r="L40" s="59">
        <f>H40+J40</f>
        <v>163.48</v>
      </c>
    </row>
    <row r="41" spans="1:12" ht="12.75">
      <c r="A41" s="82" t="s">
        <v>94</v>
      </c>
      <c r="B41" s="83"/>
      <c r="C41" s="83">
        <v>0.5</v>
      </c>
      <c r="D41" s="4"/>
      <c r="E41" s="4"/>
      <c r="F41" s="4"/>
      <c r="G41" s="19">
        <v>129.2</v>
      </c>
      <c r="H41" s="44">
        <f>G41*1.15</f>
        <v>148.57999999999998</v>
      </c>
      <c r="I41" s="60">
        <f>H41/12*0.5</f>
        <v>6.190833333333333</v>
      </c>
      <c r="J41" s="19">
        <v>14.9</v>
      </c>
      <c r="K41" s="64">
        <f>H41-I41+J41</f>
        <v>157.28916666666666</v>
      </c>
      <c r="L41" s="59">
        <f>H41+J41</f>
        <v>163.48</v>
      </c>
    </row>
    <row r="42" spans="1:12" ht="12.75">
      <c r="A42" s="82" t="s">
        <v>95</v>
      </c>
      <c r="B42" s="83"/>
      <c r="C42" s="83">
        <v>0.5</v>
      </c>
      <c r="D42" s="4"/>
      <c r="E42" s="4"/>
      <c r="F42" s="4"/>
      <c r="G42" s="19">
        <v>129.2</v>
      </c>
      <c r="H42" s="44">
        <f>G42*1.15</f>
        <v>148.57999999999998</v>
      </c>
      <c r="I42" s="60">
        <f>H42/12*0.5</f>
        <v>6.190833333333333</v>
      </c>
      <c r="J42" s="19">
        <v>14.9</v>
      </c>
      <c r="K42" s="64">
        <f>H42-I42+J42</f>
        <v>157.28916666666666</v>
      </c>
      <c r="L42" s="59">
        <f>H42+J42</f>
        <v>163.48</v>
      </c>
    </row>
    <row r="43" spans="1:12" ht="12.75">
      <c r="A43" s="3" t="s">
        <v>42</v>
      </c>
      <c r="B43" s="4"/>
      <c r="C43" s="3">
        <f>C39+C40+C41+C42</f>
        <v>2</v>
      </c>
      <c r="D43" s="3"/>
      <c r="E43" s="3"/>
      <c r="F43" s="3"/>
      <c r="G43" s="46">
        <f aca="true" t="shared" si="8" ref="G43:L43">G39+G40+G41+G42</f>
        <v>516.8</v>
      </c>
      <c r="H43" s="47">
        <f t="shared" si="8"/>
        <v>594.3199999999999</v>
      </c>
      <c r="I43" s="61">
        <f t="shared" si="8"/>
        <v>24.763333333333332</v>
      </c>
      <c r="J43" s="46">
        <f t="shared" si="8"/>
        <v>59.6</v>
      </c>
      <c r="K43" s="65">
        <f t="shared" si="8"/>
        <v>629.1566666666666</v>
      </c>
      <c r="L43" s="65">
        <f t="shared" si="8"/>
        <v>653.92</v>
      </c>
    </row>
    <row r="44" spans="7:9" ht="12.75">
      <c r="G44" s="33"/>
      <c r="H44" s="38"/>
      <c r="I44" s="38"/>
    </row>
    <row r="45" spans="7:9" ht="12.75">
      <c r="G45" s="33"/>
      <c r="H45" s="38"/>
      <c r="I45" s="38"/>
    </row>
    <row r="46" spans="1:12" ht="15">
      <c r="A46" s="50"/>
      <c r="B46" s="50"/>
      <c r="C46" s="50"/>
      <c r="D46" s="50"/>
      <c r="E46" s="50"/>
      <c r="F46" s="50"/>
      <c r="G46" s="51">
        <f>G36+G43</f>
        <v>6059.24955496613</v>
      </c>
      <c r="H46" s="51">
        <f>H36+H43</f>
        <v>6968.13698821105</v>
      </c>
      <c r="I46" s="51"/>
      <c r="J46" s="51">
        <f>J36+J43</f>
        <v>379.94999999999993</v>
      </c>
      <c r="K46" s="51">
        <f>K36+K43</f>
        <v>7057.747947035588</v>
      </c>
      <c r="L46" s="66">
        <f>L36+L43</f>
        <v>7348.086988211047</v>
      </c>
    </row>
    <row r="47" spans="7:9" ht="12.75">
      <c r="G47" s="33"/>
      <c r="H47" s="38"/>
      <c r="I47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22">
      <selection activeCell="J45" sqref="J45"/>
    </sheetView>
  </sheetViews>
  <sheetFormatPr defaultColWidth="9.00390625" defaultRowHeight="12.75"/>
  <cols>
    <col min="1" max="1" width="27.125" style="0" customWidth="1"/>
    <col min="7" max="7" width="11.125" style="0" customWidth="1"/>
    <col min="8" max="9" width="10.875" style="0" customWidth="1"/>
    <col min="11" max="11" width="14.125" style="0" customWidth="1"/>
    <col min="12" max="12" width="15.625" style="0" customWidth="1"/>
  </cols>
  <sheetData>
    <row r="2" spans="1:12" ht="60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77</v>
      </c>
      <c r="H2" s="39" t="s">
        <v>91</v>
      </c>
      <c r="I2" s="39" t="s">
        <v>107</v>
      </c>
      <c r="J2" s="18" t="s">
        <v>105</v>
      </c>
      <c r="K2" s="62" t="s">
        <v>108</v>
      </c>
      <c r="L2" s="15" t="s">
        <v>106</v>
      </c>
    </row>
    <row r="3" spans="1:12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40"/>
      <c r="J3" s="19"/>
      <c r="K3" s="63"/>
      <c r="L3" s="4"/>
    </row>
    <row r="4" spans="1:12" ht="41.2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78</v>
      </c>
      <c r="H4" s="41" t="s">
        <v>99</v>
      </c>
      <c r="I4" s="41"/>
      <c r="J4" s="19"/>
      <c r="K4" s="63"/>
      <c r="L4" s="4"/>
    </row>
    <row r="5" spans="1:12" ht="12.75">
      <c r="A5" s="7" t="s">
        <v>14</v>
      </c>
      <c r="B5" s="8">
        <v>1.7</v>
      </c>
      <c r="C5" s="9">
        <v>1</v>
      </c>
      <c r="D5" s="10">
        <v>1.63152</v>
      </c>
      <c r="E5" s="9">
        <v>60</v>
      </c>
      <c r="F5" s="8">
        <f>1.262*E5*C5*D5*B5*1.0125</f>
        <v>212.640977736</v>
      </c>
      <c r="G5" s="36">
        <f>F5*1.08</f>
        <v>229.65225595488002</v>
      </c>
      <c r="H5" s="42">
        <f>G5*1.15</f>
        <v>264.100094348112</v>
      </c>
      <c r="I5" s="60">
        <f>H5/12*11.5</f>
        <v>253.09592375027398</v>
      </c>
      <c r="J5" s="20">
        <f aca="true" t="shared" si="0" ref="J5:J35">14.9*C5</f>
        <v>14.9</v>
      </c>
      <c r="K5" s="64">
        <f>I5+J5</f>
        <v>267.99592375027396</v>
      </c>
      <c r="L5" s="59">
        <f>H5+J5</f>
        <v>279.000094348112</v>
      </c>
    </row>
    <row r="6" spans="1:12" ht="12.75">
      <c r="A6" s="7" t="s">
        <v>15</v>
      </c>
      <c r="B6" s="8">
        <v>1.7</v>
      </c>
      <c r="C6" s="9">
        <v>1</v>
      </c>
      <c r="D6" s="10">
        <v>1.63152</v>
      </c>
      <c r="E6" s="9">
        <v>60</v>
      </c>
      <c r="F6" s="8">
        <f aca="true" t="shared" si="1" ref="F6:F32">1.262*E6*C6*D6*B6*1.0125</f>
        <v>212.640977736</v>
      </c>
      <c r="G6" s="36">
        <f aca="true" t="shared" si="2" ref="G6:G35">F6*1.08</f>
        <v>229.65225595488002</v>
      </c>
      <c r="H6" s="42">
        <f aca="true" t="shared" si="3" ref="H6:H35">G6*1.15</f>
        <v>264.100094348112</v>
      </c>
      <c r="I6" s="60">
        <f aca="true" t="shared" si="4" ref="I6:I35">H6/12*11.5</f>
        <v>253.09592375027398</v>
      </c>
      <c r="J6" s="20">
        <f t="shared" si="0"/>
        <v>14.9</v>
      </c>
      <c r="K6" s="64">
        <f aca="true" t="shared" si="5" ref="K6:K35">I6+J6</f>
        <v>267.99592375027396</v>
      </c>
      <c r="L6" s="59">
        <f aca="true" t="shared" si="6" ref="L6:L35">H6+J6</f>
        <v>279.000094348112</v>
      </c>
    </row>
    <row r="7" spans="1:12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60">
        <f t="shared" si="4"/>
        <v>253.09592375027398</v>
      </c>
      <c r="J7" s="20">
        <f t="shared" si="0"/>
        <v>14.9</v>
      </c>
      <c r="K7" s="64">
        <f t="shared" si="5"/>
        <v>267.99592375027396</v>
      </c>
      <c r="L7" s="59">
        <f t="shared" si="6"/>
        <v>279.000094348112</v>
      </c>
    </row>
    <row r="8" spans="1:12" ht="12.75">
      <c r="A8" s="7" t="s">
        <v>17</v>
      </c>
      <c r="B8" s="8">
        <v>1.7</v>
      </c>
      <c r="C8" s="9">
        <v>2</v>
      </c>
      <c r="D8" s="10">
        <v>1.83546</v>
      </c>
      <c r="E8" s="9">
        <v>60</v>
      </c>
      <c r="F8" s="8">
        <f t="shared" si="1"/>
        <v>478.44219990600004</v>
      </c>
      <c r="G8" s="36">
        <f t="shared" si="2"/>
        <v>516.71757589848</v>
      </c>
      <c r="H8" s="42">
        <f t="shared" si="3"/>
        <v>594.2252122832521</v>
      </c>
      <c r="I8" s="60">
        <f t="shared" si="4"/>
        <v>569.4658284381165</v>
      </c>
      <c r="J8" s="20">
        <f t="shared" si="0"/>
        <v>29.8</v>
      </c>
      <c r="K8" s="64">
        <f t="shared" si="5"/>
        <v>599.2658284381165</v>
      </c>
      <c r="L8" s="59">
        <f t="shared" si="6"/>
        <v>624.025212283252</v>
      </c>
    </row>
    <row r="9" spans="1:12" ht="12.75">
      <c r="A9" s="7" t="s">
        <v>18</v>
      </c>
      <c r="B9" s="8">
        <v>1.7</v>
      </c>
      <c r="C9" s="9">
        <v>1</v>
      </c>
      <c r="D9" s="10">
        <v>1.63152</v>
      </c>
      <c r="E9" s="9">
        <v>60</v>
      </c>
      <c r="F9" s="8">
        <f t="shared" si="1"/>
        <v>212.640977736</v>
      </c>
      <c r="G9" s="36">
        <f t="shared" si="2"/>
        <v>229.65225595488002</v>
      </c>
      <c r="H9" s="42">
        <f t="shared" si="3"/>
        <v>264.100094348112</v>
      </c>
      <c r="I9" s="60">
        <f t="shared" si="4"/>
        <v>253.09592375027398</v>
      </c>
      <c r="J9" s="20">
        <f t="shared" si="0"/>
        <v>14.9</v>
      </c>
      <c r="K9" s="64">
        <f t="shared" si="5"/>
        <v>267.99592375027396</v>
      </c>
      <c r="L9" s="59">
        <f t="shared" si="6"/>
        <v>279.000094348112</v>
      </c>
    </row>
    <row r="10" spans="1:12" ht="12.75">
      <c r="A10" s="7" t="s">
        <v>19</v>
      </c>
      <c r="B10" s="8">
        <v>1.7</v>
      </c>
      <c r="C10" s="9">
        <v>1</v>
      </c>
      <c r="D10" s="10">
        <v>1.73349</v>
      </c>
      <c r="E10" s="9">
        <v>60</v>
      </c>
      <c r="F10" s="8">
        <f t="shared" si="1"/>
        <v>225.9310388445</v>
      </c>
      <c r="G10" s="36">
        <f t="shared" si="2"/>
        <v>244.00552195206</v>
      </c>
      <c r="H10" s="42">
        <f t="shared" si="3"/>
        <v>280.60635024486896</v>
      </c>
      <c r="I10" s="60">
        <f t="shared" si="4"/>
        <v>268.9144189846661</v>
      </c>
      <c r="J10" s="20">
        <f t="shared" si="0"/>
        <v>14.9</v>
      </c>
      <c r="K10" s="64">
        <f t="shared" si="5"/>
        <v>283.8144189846661</v>
      </c>
      <c r="L10" s="59">
        <f t="shared" si="6"/>
        <v>295.50635024486894</v>
      </c>
    </row>
    <row r="11" spans="1:12" ht="12.75">
      <c r="A11" s="7" t="s">
        <v>20</v>
      </c>
      <c r="B11" s="8">
        <v>2.2</v>
      </c>
      <c r="C11" s="9">
        <v>1</v>
      </c>
      <c r="D11" s="10">
        <v>1.63152</v>
      </c>
      <c r="E11" s="9">
        <v>60</v>
      </c>
      <c r="F11" s="8">
        <f t="shared" si="1"/>
        <v>275.1824417760001</v>
      </c>
      <c r="G11" s="36">
        <f t="shared" si="2"/>
        <v>297.1970371180801</v>
      </c>
      <c r="H11" s="42">
        <f t="shared" si="3"/>
        <v>341.7765926857921</v>
      </c>
      <c r="I11" s="60">
        <f t="shared" si="4"/>
        <v>327.5359013238841</v>
      </c>
      <c r="J11" s="20">
        <f t="shared" si="0"/>
        <v>14.9</v>
      </c>
      <c r="K11" s="64">
        <f t="shared" si="5"/>
        <v>342.4359013238841</v>
      </c>
      <c r="L11" s="59">
        <f t="shared" si="6"/>
        <v>356.67659268579206</v>
      </c>
    </row>
    <row r="12" spans="1:12" ht="12.75">
      <c r="A12" s="7" t="s">
        <v>21</v>
      </c>
      <c r="B12" s="8">
        <v>1.7</v>
      </c>
      <c r="C12" s="9">
        <v>1</v>
      </c>
      <c r="D12" s="10">
        <v>1.63152</v>
      </c>
      <c r="E12" s="9">
        <v>60</v>
      </c>
      <c r="F12" s="8">
        <f t="shared" si="1"/>
        <v>212.640977736</v>
      </c>
      <c r="G12" s="36">
        <f t="shared" si="2"/>
        <v>229.65225595488002</v>
      </c>
      <c r="H12" s="42">
        <f t="shared" si="3"/>
        <v>264.100094348112</v>
      </c>
      <c r="I12" s="60">
        <f t="shared" si="4"/>
        <v>253.09592375027398</v>
      </c>
      <c r="J12" s="20">
        <f t="shared" si="0"/>
        <v>14.9</v>
      </c>
      <c r="K12" s="64">
        <f t="shared" si="5"/>
        <v>267.99592375027396</v>
      </c>
      <c r="L12" s="59">
        <f t="shared" si="6"/>
        <v>279.000094348112</v>
      </c>
    </row>
    <row r="13" spans="1:12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60">
        <f t="shared" si="4"/>
        <v>284.7329142190583</v>
      </c>
      <c r="J13" s="20">
        <f t="shared" si="0"/>
        <v>14.9</v>
      </c>
      <c r="K13" s="64">
        <f t="shared" si="5"/>
        <v>299.63291421905825</v>
      </c>
      <c r="L13" s="59">
        <f t="shared" si="6"/>
        <v>312.012606141626</v>
      </c>
    </row>
    <row r="14" spans="1:12" ht="12.75">
      <c r="A14" s="7" t="s">
        <v>23</v>
      </c>
      <c r="B14" s="8">
        <v>1.7</v>
      </c>
      <c r="C14" s="9">
        <v>2</v>
      </c>
      <c r="D14" s="10">
        <v>1.83546</v>
      </c>
      <c r="E14" s="9">
        <v>60</v>
      </c>
      <c r="F14" s="8">
        <f t="shared" si="1"/>
        <v>478.44219990600004</v>
      </c>
      <c r="G14" s="36">
        <f t="shared" si="2"/>
        <v>516.71757589848</v>
      </c>
      <c r="H14" s="42">
        <f t="shared" si="3"/>
        <v>594.2252122832521</v>
      </c>
      <c r="I14" s="60">
        <f t="shared" si="4"/>
        <v>569.4658284381165</v>
      </c>
      <c r="J14" s="20">
        <f t="shared" si="0"/>
        <v>29.8</v>
      </c>
      <c r="K14" s="64">
        <f t="shared" si="5"/>
        <v>599.2658284381165</v>
      </c>
      <c r="L14" s="59">
        <f t="shared" si="6"/>
        <v>624.025212283252</v>
      </c>
    </row>
    <row r="15" spans="1:12" ht="12.75">
      <c r="A15" s="7" t="s">
        <v>24</v>
      </c>
      <c r="B15" s="8">
        <v>1.7</v>
      </c>
      <c r="C15" s="9">
        <v>1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60">
        <f t="shared" si="4"/>
        <v>134.45778149999998</v>
      </c>
      <c r="J15" s="20">
        <f t="shared" si="0"/>
        <v>14.9</v>
      </c>
      <c r="K15" s="64">
        <f t="shared" si="5"/>
        <v>149.3577815</v>
      </c>
      <c r="L15" s="59">
        <f t="shared" si="6"/>
        <v>155.203772</v>
      </c>
    </row>
    <row r="16" spans="1:12" ht="12.75">
      <c r="A16" s="7" t="s">
        <v>25</v>
      </c>
      <c r="B16" s="8">
        <v>1.7</v>
      </c>
      <c r="C16" s="9">
        <v>1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60">
        <f t="shared" si="4"/>
        <v>134.45778149999998</v>
      </c>
      <c r="J16" s="20">
        <f t="shared" si="0"/>
        <v>14.9</v>
      </c>
      <c r="K16" s="64">
        <f t="shared" si="5"/>
        <v>149.3577815</v>
      </c>
      <c r="L16" s="59">
        <f t="shared" si="6"/>
        <v>155.203772</v>
      </c>
    </row>
    <row r="17" spans="1:12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60">
        <f t="shared" si="4"/>
        <v>301.4819091731205</v>
      </c>
      <c r="J17" s="20">
        <f t="shared" si="0"/>
        <v>14.9</v>
      </c>
      <c r="K17" s="64">
        <f t="shared" si="5"/>
        <v>316.3819091731205</v>
      </c>
      <c r="L17" s="59">
        <f t="shared" si="6"/>
        <v>329.489818267604</v>
      </c>
    </row>
    <row r="18" spans="1:12" ht="12.75">
      <c r="A18" s="7" t="s">
        <v>27</v>
      </c>
      <c r="B18" s="8">
        <v>1.7</v>
      </c>
      <c r="C18" s="9">
        <v>1</v>
      </c>
      <c r="D18" s="10">
        <v>1.73349</v>
      </c>
      <c r="E18" s="9">
        <v>60</v>
      </c>
      <c r="F18" s="8">
        <v>112.966</v>
      </c>
      <c r="G18" s="36">
        <f t="shared" si="2"/>
        <v>122.00328</v>
      </c>
      <c r="H18" s="42">
        <f t="shared" si="3"/>
        <v>140.30377199999998</v>
      </c>
      <c r="I18" s="60">
        <f t="shared" si="4"/>
        <v>134.45778149999998</v>
      </c>
      <c r="J18" s="20">
        <f t="shared" si="0"/>
        <v>14.9</v>
      </c>
      <c r="K18" s="64">
        <f t="shared" si="5"/>
        <v>149.3577815</v>
      </c>
      <c r="L18" s="59">
        <f t="shared" si="6"/>
        <v>155.203772</v>
      </c>
    </row>
    <row r="19" spans="1:12" ht="12.75">
      <c r="A19" s="7" t="s">
        <v>28</v>
      </c>
      <c r="B19" s="8">
        <v>1.7</v>
      </c>
      <c r="C19" s="9">
        <v>1</v>
      </c>
      <c r="D19" s="10">
        <v>1.63152</v>
      </c>
      <c r="E19" s="9">
        <v>60</v>
      </c>
      <c r="F19" s="8">
        <f t="shared" si="1"/>
        <v>212.640977736</v>
      </c>
      <c r="G19" s="36">
        <f t="shared" si="2"/>
        <v>229.65225595488002</v>
      </c>
      <c r="H19" s="42">
        <f t="shared" si="3"/>
        <v>264.100094348112</v>
      </c>
      <c r="I19" s="60">
        <f t="shared" si="4"/>
        <v>253.09592375027398</v>
      </c>
      <c r="J19" s="20">
        <f t="shared" si="0"/>
        <v>14.9</v>
      </c>
      <c r="K19" s="64">
        <f t="shared" si="5"/>
        <v>267.99592375027396</v>
      </c>
      <c r="L19" s="59">
        <f t="shared" si="6"/>
        <v>279.000094348112</v>
      </c>
    </row>
    <row r="20" spans="1:12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60">
        <f t="shared" si="4"/>
        <v>284.7329142190583</v>
      </c>
      <c r="J20" s="20">
        <f t="shared" si="0"/>
        <v>14.9</v>
      </c>
      <c r="K20" s="64">
        <f t="shared" si="5"/>
        <v>299.63291421905825</v>
      </c>
      <c r="L20" s="59">
        <f t="shared" si="6"/>
        <v>312.012606141626</v>
      </c>
    </row>
    <row r="21" spans="1:12" ht="12.75">
      <c r="A21" s="7" t="s">
        <v>30</v>
      </c>
      <c r="B21" s="8">
        <v>1.7</v>
      </c>
      <c r="C21" s="9">
        <v>1</v>
      </c>
      <c r="D21" s="10">
        <v>1.73349</v>
      </c>
      <c r="E21" s="9">
        <v>60</v>
      </c>
      <c r="F21" s="8">
        <f t="shared" si="1"/>
        <v>225.9310388445</v>
      </c>
      <c r="G21" s="36">
        <f t="shared" si="2"/>
        <v>244.00552195206</v>
      </c>
      <c r="H21" s="42">
        <f t="shared" si="3"/>
        <v>280.60635024486896</v>
      </c>
      <c r="I21" s="60">
        <f t="shared" si="4"/>
        <v>268.9144189846661</v>
      </c>
      <c r="J21" s="20">
        <f t="shared" si="0"/>
        <v>14.9</v>
      </c>
      <c r="K21" s="64">
        <f t="shared" si="5"/>
        <v>283.8144189846661</v>
      </c>
      <c r="L21" s="59">
        <f t="shared" si="6"/>
        <v>295.50635024486894</v>
      </c>
    </row>
    <row r="22" spans="1:12" ht="12.75">
      <c r="A22" s="7" t="s">
        <v>31</v>
      </c>
      <c r="B22" s="8">
        <v>1.7</v>
      </c>
      <c r="C22" s="9">
        <v>1</v>
      </c>
      <c r="D22" s="10">
        <v>1.73349</v>
      </c>
      <c r="E22" s="9">
        <v>60</v>
      </c>
      <c r="F22" s="8">
        <f t="shared" si="1"/>
        <v>225.9310388445</v>
      </c>
      <c r="G22" s="36">
        <f t="shared" si="2"/>
        <v>244.00552195206</v>
      </c>
      <c r="H22" s="42">
        <f t="shared" si="3"/>
        <v>280.60635024486896</v>
      </c>
      <c r="I22" s="60">
        <f t="shared" si="4"/>
        <v>268.9144189846661</v>
      </c>
      <c r="J22" s="20">
        <f t="shared" si="0"/>
        <v>14.9</v>
      </c>
      <c r="K22" s="64">
        <f t="shared" si="5"/>
        <v>283.8144189846661</v>
      </c>
      <c r="L22" s="59">
        <f t="shared" si="6"/>
        <v>295.50635024486894</v>
      </c>
    </row>
    <row r="23" spans="1:12" ht="12.75">
      <c r="A23" s="7" t="s">
        <v>32</v>
      </c>
      <c r="B23" s="8">
        <v>1.7</v>
      </c>
      <c r="C23" s="9">
        <v>1</v>
      </c>
      <c r="D23" s="10">
        <v>1.73349</v>
      </c>
      <c r="E23" s="9">
        <v>60</v>
      </c>
      <c r="F23" s="8">
        <f t="shared" si="1"/>
        <v>225.9310388445</v>
      </c>
      <c r="G23" s="36">
        <f t="shared" si="2"/>
        <v>244.00552195206</v>
      </c>
      <c r="H23" s="42">
        <f t="shared" si="3"/>
        <v>280.60635024486896</v>
      </c>
      <c r="I23" s="60">
        <f t="shared" si="4"/>
        <v>268.9144189846661</v>
      </c>
      <c r="J23" s="20">
        <f t="shared" si="0"/>
        <v>14.9</v>
      </c>
      <c r="K23" s="64">
        <f t="shared" si="5"/>
        <v>283.8144189846661</v>
      </c>
      <c r="L23" s="59">
        <f t="shared" si="6"/>
        <v>295.50635024486894</v>
      </c>
    </row>
    <row r="24" spans="1:12" ht="12.75">
      <c r="A24" s="7" t="s">
        <v>33</v>
      </c>
      <c r="B24" s="8">
        <v>1.7</v>
      </c>
      <c r="C24" s="9">
        <v>1</v>
      </c>
      <c r="D24" s="10">
        <v>1.73349</v>
      </c>
      <c r="E24" s="9">
        <v>60</v>
      </c>
      <c r="F24" s="8">
        <v>112.966</v>
      </c>
      <c r="G24" s="36">
        <f t="shared" si="2"/>
        <v>122.00328</v>
      </c>
      <c r="H24" s="42">
        <f t="shared" si="3"/>
        <v>140.30377199999998</v>
      </c>
      <c r="I24" s="60">
        <f t="shared" si="4"/>
        <v>134.45778149999998</v>
      </c>
      <c r="J24" s="20">
        <f t="shared" si="0"/>
        <v>14.9</v>
      </c>
      <c r="K24" s="64">
        <f t="shared" si="5"/>
        <v>149.3577815</v>
      </c>
      <c r="L24" s="59">
        <f t="shared" si="6"/>
        <v>155.203772</v>
      </c>
    </row>
    <row r="25" spans="1:12" ht="12.75">
      <c r="A25" s="7" t="s">
        <v>34</v>
      </c>
      <c r="B25" s="8">
        <v>2</v>
      </c>
      <c r="C25" s="9">
        <v>1</v>
      </c>
      <c r="D25" s="10">
        <v>1.63152</v>
      </c>
      <c r="E25" s="9">
        <v>60</v>
      </c>
      <c r="F25" s="8">
        <f t="shared" si="1"/>
        <v>250.16585616</v>
      </c>
      <c r="G25" s="36">
        <f t="shared" si="2"/>
        <v>270.1791246528</v>
      </c>
      <c r="H25" s="42">
        <f t="shared" si="3"/>
        <v>310.70599335071995</v>
      </c>
      <c r="I25" s="60">
        <f t="shared" si="4"/>
        <v>297.7599102944399</v>
      </c>
      <c r="J25" s="20">
        <f t="shared" si="0"/>
        <v>14.9</v>
      </c>
      <c r="K25" s="64">
        <f t="shared" si="5"/>
        <v>312.6599102944399</v>
      </c>
      <c r="L25" s="59">
        <f t="shared" si="6"/>
        <v>325.6059933507199</v>
      </c>
    </row>
    <row r="26" spans="1:12" ht="12.75">
      <c r="A26" s="7" t="s">
        <v>35</v>
      </c>
      <c r="B26" s="8">
        <v>2</v>
      </c>
      <c r="C26" s="9">
        <v>1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60">
        <f t="shared" si="4"/>
        <v>158.18541525</v>
      </c>
      <c r="J26" s="20">
        <f t="shared" si="0"/>
        <v>14.9</v>
      </c>
      <c r="K26" s="64">
        <f t="shared" si="5"/>
        <v>173.08541525</v>
      </c>
      <c r="L26" s="59">
        <f t="shared" si="6"/>
        <v>179.963042</v>
      </c>
    </row>
    <row r="27" spans="1:12" ht="12.75">
      <c r="A27" s="7" t="s">
        <v>36</v>
      </c>
      <c r="B27" s="8">
        <v>1.7</v>
      </c>
      <c r="C27" s="9">
        <v>1</v>
      </c>
      <c r="D27" s="10">
        <v>1.73349</v>
      </c>
      <c r="E27" s="9">
        <v>60</v>
      </c>
      <c r="F27" s="8">
        <f t="shared" si="1"/>
        <v>225.9310388445</v>
      </c>
      <c r="G27" s="36">
        <f t="shared" si="2"/>
        <v>244.00552195206</v>
      </c>
      <c r="H27" s="42">
        <f t="shared" si="3"/>
        <v>280.60635024486896</v>
      </c>
      <c r="I27" s="60">
        <f t="shared" si="4"/>
        <v>268.9144189846661</v>
      </c>
      <c r="J27" s="20">
        <f t="shared" si="0"/>
        <v>14.9</v>
      </c>
      <c r="K27" s="64">
        <f t="shared" si="5"/>
        <v>283.8144189846661</v>
      </c>
      <c r="L27" s="59">
        <f t="shared" si="6"/>
        <v>295.50635024486894</v>
      </c>
    </row>
    <row r="28" spans="1:12" ht="12.75">
      <c r="A28" s="7" t="s">
        <v>37</v>
      </c>
      <c r="B28" s="8">
        <v>1.7</v>
      </c>
      <c r="C28" s="9">
        <v>1</v>
      </c>
      <c r="D28" s="10">
        <v>1.83546</v>
      </c>
      <c r="E28" s="9">
        <v>60</v>
      </c>
      <c r="F28" s="8">
        <f t="shared" si="1"/>
        <v>239.22109995300002</v>
      </c>
      <c r="G28" s="36">
        <f t="shared" si="2"/>
        <v>258.35878794924</v>
      </c>
      <c r="H28" s="42">
        <f t="shared" si="3"/>
        <v>297.11260614162603</v>
      </c>
      <c r="I28" s="60">
        <f t="shared" si="4"/>
        <v>284.7329142190583</v>
      </c>
      <c r="J28" s="20">
        <f t="shared" si="0"/>
        <v>14.9</v>
      </c>
      <c r="K28" s="64">
        <f t="shared" si="5"/>
        <v>299.63291421905825</v>
      </c>
      <c r="L28" s="59">
        <f t="shared" si="6"/>
        <v>312.012606141626</v>
      </c>
    </row>
    <row r="29" spans="1:12" ht="12.75">
      <c r="A29" s="7" t="s">
        <v>38</v>
      </c>
      <c r="B29" s="8">
        <v>1.8</v>
      </c>
      <c r="C29" s="9">
        <v>2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60">
        <f t="shared" si="4"/>
        <v>301.48199324999996</v>
      </c>
      <c r="J29" s="20">
        <f t="shared" si="0"/>
        <v>29.8</v>
      </c>
      <c r="K29" s="64">
        <f t="shared" si="5"/>
        <v>331.28199324999997</v>
      </c>
      <c r="L29" s="59">
        <f t="shared" si="6"/>
        <v>344.389906</v>
      </c>
    </row>
    <row r="30" spans="1:12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60">
        <f t="shared" si="4"/>
        <v>284.7329142190583</v>
      </c>
      <c r="J30" s="20">
        <f t="shared" si="0"/>
        <v>14.9</v>
      </c>
      <c r="K30" s="64">
        <f t="shared" si="5"/>
        <v>299.63291421905825</v>
      </c>
      <c r="L30" s="59">
        <f t="shared" si="6"/>
        <v>312.012606141626</v>
      </c>
    </row>
    <row r="31" spans="1:12" ht="12.75">
      <c r="A31" s="7" t="s">
        <v>40</v>
      </c>
      <c r="B31" s="8">
        <v>1.7</v>
      </c>
      <c r="C31" s="9">
        <v>1</v>
      </c>
      <c r="D31" s="10">
        <v>1.63152</v>
      </c>
      <c r="E31" s="9">
        <v>60</v>
      </c>
      <c r="F31" s="8">
        <f t="shared" si="1"/>
        <v>212.640977736</v>
      </c>
      <c r="G31" s="36">
        <f t="shared" si="2"/>
        <v>229.65225595488002</v>
      </c>
      <c r="H31" s="42">
        <f t="shared" si="3"/>
        <v>264.100094348112</v>
      </c>
      <c r="I31" s="60">
        <f t="shared" si="4"/>
        <v>253.09592375027398</v>
      </c>
      <c r="J31" s="20">
        <f t="shared" si="0"/>
        <v>14.9</v>
      </c>
      <c r="K31" s="64">
        <f t="shared" si="5"/>
        <v>267.99592375027396</v>
      </c>
      <c r="L31" s="59">
        <f t="shared" si="6"/>
        <v>279.000094348112</v>
      </c>
    </row>
    <row r="32" spans="1:12" ht="12.75">
      <c r="A32" s="7" t="s">
        <v>41</v>
      </c>
      <c r="B32" s="8">
        <v>1.7</v>
      </c>
      <c r="C32" s="9">
        <v>2</v>
      </c>
      <c r="D32" s="10">
        <v>1.83546</v>
      </c>
      <c r="E32" s="9">
        <v>60</v>
      </c>
      <c r="F32" s="8">
        <f t="shared" si="1"/>
        <v>478.44219990600004</v>
      </c>
      <c r="G32" s="36">
        <f t="shared" si="2"/>
        <v>516.71757589848</v>
      </c>
      <c r="H32" s="42">
        <f t="shared" si="3"/>
        <v>594.2252122832521</v>
      </c>
      <c r="I32" s="60">
        <f t="shared" si="4"/>
        <v>569.4658284381165</v>
      </c>
      <c r="J32" s="20">
        <f t="shared" si="0"/>
        <v>29.8</v>
      </c>
      <c r="K32" s="64">
        <f t="shared" si="5"/>
        <v>599.2658284381165</v>
      </c>
      <c r="L32" s="59">
        <f t="shared" si="6"/>
        <v>624.025212283252</v>
      </c>
    </row>
    <row r="33" spans="1:12" ht="12.75">
      <c r="A33" s="7" t="s">
        <v>43</v>
      </c>
      <c r="B33" s="8">
        <v>1.7</v>
      </c>
      <c r="C33" s="9">
        <v>1</v>
      </c>
      <c r="D33" s="10">
        <v>1.73349</v>
      </c>
      <c r="E33" s="9">
        <v>60</v>
      </c>
      <c r="F33" s="8">
        <v>112.966</v>
      </c>
      <c r="G33" s="36">
        <f t="shared" si="2"/>
        <v>122.00328</v>
      </c>
      <c r="H33" s="42">
        <f t="shared" si="3"/>
        <v>140.30377199999998</v>
      </c>
      <c r="I33" s="60">
        <f t="shared" si="4"/>
        <v>134.45778149999998</v>
      </c>
      <c r="J33" s="20">
        <f t="shared" si="0"/>
        <v>14.9</v>
      </c>
      <c r="K33" s="64">
        <f t="shared" si="5"/>
        <v>149.3577815</v>
      </c>
      <c r="L33" s="59">
        <f t="shared" si="6"/>
        <v>155.203772</v>
      </c>
    </row>
    <row r="34" spans="1:12" ht="12.75">
      <c r="A34" s="7" t="s">
        <v>44</v>
      </c>
      <c r="B34" s="8">
        <v>1.7</v>
      </c>
      <c r="C34" s="9">
        <v>3</v>
      </c>
      <c r="D34" s="10">
        <v>1.99125</v>
      </c>
      <c r="E34" s="9">
        <v>60</v>
      </c>
      <c r="F34" s="8">
        <v>588.258</v>
      </c>
      <c r="G34" s="36">
        <f t="shared" si="2"/>
        <v>635.3186400000001</v>
      </c>
      <c r="H34" s="42">
        <f t="shared" si="3"/>
        <v>730.616436</v>
      </c>
      <c r="I34" s="60">
        <f t="shared" si="4"/>
        <v>700.1740845</v>
      </c>
      <c r="J34" s="20">
        <f t="shared" si="0"/>
        <v>44.7</v>
      </c>
      <c r="K34" s="64">
        <f t="shared" si="5"/>
        <v>744.8740845000001</v>
      </c>
      <c r="L34" s="59">
        <f t="shared" si="6"/>
        <v>775.3164360000001</v>
      </c>
    </row>
    <row r="35" spans="1:12" ht="12.75">
      <c r="A35" s="7" t="s">
        <v>45</v>
      </c>
      <c r="B35" s="8">
        <v>1.7</v>
      </c>
      <c r="C35" s="9">
        <v>1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60">
        <f t="shared" si="4"/>
        <v>126.54737999999999</v>
      </c>
      <c r="J35" s="20">
        <f t="shared" si="0"/>
        <v>14.9</v>
      </c>
      <c r="K35" s="64">
        <f t="shared" si="5"/>
        <v>141.44737999999998</v>
      </c>
      <c r="L35" s="59">
        <f t="shared" si="6"/>
        <v>146.94943999999998</v>
      </c>
    </row>
    <row r="36" spans="1:12" ht="12.75">
      <c r="A36" s="11" t="s">
        <v>42</v>
      </c>
      <c r="B36" s="12">
        <f aca="true" t="shared" si="7" ref="B36:G36">B5+B6+B7+B8+B9+B10+B11+B12+B13+B14+B15+B16+B17+B18+B19+B20+B21+B22+B23+B24+B25+B26+B27+B28+B29+B30+B31+B32+B33+B34+B35</f>
        <v>54.000000000000014</v>
      </c>
      <c r="C36" s="13">
        <f t="shared" si="7"/>
        <v>37</v>
      </c>
      <c r="D36" s="14">
        <f t="shared" si="7"/>
        <v>53.89398000000001</v>
      </c>
      <c r="E36" s="13">
        <f t="shared" si="7"/>
        <v>1860</v>
      </c>
      <c r="F36" s="12">
        <f t="shared" si="7"/>
        <v>7434.596265202499</v>
      </c>
      <c r="G36" s="37">
        <f t="shared" si="7"/>
        <v>8029.3639664187</v>
      </c>
      <c r="H36" s="43">
        <f>SUM(H5:H35)</f>
        <v>9233.768561381505</v>
      </c>
      <c r="I36" s="61">
        <f>SUM(I5:I35)</f>
        <v>8849.028204657277</v>
      </c>
      <c r="J36" s="21">
        <f>SUM(J5:J35)</f>
        <v>551.2999999999998</v>
      </c>
      <c r="K36" s="65">
        <f>SUM(K5:K35)</f>
        <v>9400.328204657273</v>
      </c>
      <c r="L36" s="65">
        <f>SUM(L5:L35)</f>
        <v>9785.068561381508</v>
      </c>
    </row>
    <row r="37" spans="7:12" ht="12.75">
      <c r="G37" s="33"/>
      <c r="H37" s="38"/>
      <c r="I37" s="38"/>
      <c r="J37" s="33"/>
      <c r="K37" s="33"/>
      <c r="L37" s="4"/>
    </row>
    <row r="38" spans="7:12" ht="12.75">
      <c r="G38" s="33"/>
      <c r="H38" s="38"/>
      <c r="I38" s="38"/>
      <c r="J38" s="33"/>
      <c r="K38" s="33"/>
      <c r="L38" s="4"/>
    </row>
    <row r="39" spans="1:12" ht="12.75">
      <c r="A39" s="45" t="s">
        <v>92</v>
      </c>
      <c r="B39" s="4"/>
      <c r="C39" s="4">
        <v>0</v>
      </c>
      <c r="D39" s="4"/>
      <c r="E39" s="4"/>
      <c r="F39" s="4"/>
      <c r="G39" s="19"/>
      <c r="H39" s="44"/>
      <c r="I39" s="44"/>
      <c r="J39" s="19"/>
      <c r="K39" s="64"/>
      <c r="L39" s="4"/>
    </row>
    <row r="40" spans="1:12" ht="12.75">
      <c r="A40" s="45" t="s">
        <v>93</v>
      </c>
      <c r="B40" s="4"/>
      <c r="C40" s="4">
        <v>1</v>
      </c>
      <c r="D40" s="4"/>
      <c r="E40" s="4"/>
      <c r="F40" s="4"/>
      <c r="G40" s="19">
        <v>129.2</v>
      </c>
      <c r="H40" s="44">
        <f>G40*1.15</f>
        <v>148.57999999999998</v>
      </c>
      <c r="I40" s="60">
        <f>H40/12*11.5</f>
        <v>142.38916666666665</v>
      </c>
      <c r="J40" s="19">
        <v>14.9</v>
      </c>
      <c r="K40" s="64">
        <f>I40+J40</f>
        <v>157.28916666666666</v>
      </c>
      <c r="L40" s="59">
        <f>H40+J40</f>
        <v>163.48</v>
      </c>
    </row>
    <row r="41" spans="1:12" ht="12.75">
      <c r="A41" s="45" t="s">
        <v>94</v>
      </c>
      <c r="B41" s="4"/>
      <c r="C41" s="4">
        <v>1</v>
      </c>
      <c r="D41" s="4"/>
      <c r="E41" s="4"/>
      <c r="F41" s="4"/>
      <c r="G41" s="19">
        <v>129.2</v>
      </c>
      <c r="H41" s="44">
        <f>G41*1.15</f>
        <v>148.57999999999998</v>
      </c>
      <c r="I41" s="60">
        <f>H41/12*11.5</f>
        <v>142.38916666666665</v>
      </c>
      <c r="J41" s="19">
        <v>14.9</v>
      </c>
      <c r="K41" s="64">
        <f>I41+J41</f>
        <v>157.28916666666666</v>
      </c>
      <c r="L41" s="59">
        <f>H41+J41</f>
        <v>163.48</v>
      </c>
    </row>
    <row r="42" spans="1:12" ht="12.75">
      <c r="A42" s="45" t="s">
        <v>95</v>
      </c>
      <c r="B42" s="4"/>
      <c r="C42" s="4">
        <v>1</v>
      </c>
      <c r="D42" s="4"/>
      <c r="E42" s="4"/>
      <c r="F42" s="4"/>
      <c r="G42" s="19">
        <v>129.2</v>
      </c>
      <c r="H42" s="44">
        <f>G42*1.15</f>
        <v>148.57999999999998</v>
      </c>
      <c r="I42" s="60">
        <f>H42/12*11.5</f>
        <v>142.38916666666665</v>
      </c>
      <c r="J42" s="19">
        <v>14.9</v>
      </c>
      <c r="K42" s="64">
        <f>I42+J42</f>
        <v>157.28916666666666</v>
      </c>
      <c r="L42" s="59">
        <f>H42+J42</f>
        <v>163.48</v>
      </c>
    </row>
    <row r="43" spans="1:12" ht="12.75">
      <c r="A43" s="3" t="s">
        <v>42</v>
      </c>
      <c r="B43" s="4"/>
      <c r="C43" s="3">
        <f>C39+C40+C41+C42</f>
        <v>3</v>
      </c>
      <c r="D43" s="3"/>
      <c r="E43" s="3"/>
      <c r="F43" s="3"/>
      <c r="G43" s="46">
        <f aca="true" t="shared" si="8" ref="G43:L43">G39+G40+G41+G42</f>
        <v>387.59999999999997</v>
      </c>
      <c r="H43" s="47">
        <f t="shared" si="8"/>
        <v>445.73999999999995</v>
      </c>
      <c r="I43" s="47">
        <f t="shared" si="8"/>
        <v>427.16749999999996</v>
      </c>
      <c r="J43" s="46">
        <f t="shared" si="8"/>
        <v>44.7</v>
      </c>
      <c r="K43" s="65">
        <f t="shared" si="8"/>
        <v>471.86749999999995</v>
      </c>
      <c r="L43" s="65">
        <f t="shared" si="8"/>
        <v>490.43999999999994</v>
      </c>
    </row>
    <row r="44" spans="7:9" ht="12.75">
      <c r="G44" s="33"/>
      <c r="H44" s="38"/>
      <c r="I44" s="38"/>
    </row>
    <row r="45" spans="7:9" ht="12.75">
      <c r="G45" s="33"/>
      <c r="H45" s="38"/>
      <c r="I45" s="38"/>
    </row>
    <row r="46" spans="1:12" ht="15">
      <c r="A46" s="50"/>
      <c r="B46" s="50"/>
      <c r="C46" s="50"/>
      <c r="D46" s="50"/>
      <c r="E46" s="50"/>
      <c r="F46" s="50"/>
      <c r="G46" s="51">
        <f>G36+G43</f>
        <v>8416.9639664187</v>
      </c>
      <c r="H46" s="51">
        <f>H36+H43</f>
        <v>9679.508561381504</v>
      </c>
      <c r="I46" s="51"/>
      <c r="J46" s="51">
        <f>J36+J43</f>
        <v>595.9999999999999</v>
      </c>
      <c r="K46" s="51">
        <f>K36+K43</f>
        <v>9872.195704657273</v>
      </c>
      <c r="L46" s="66">
        <f>L36+L43</f>
        <v>10275.508561381508</v>
      </c>
    </row>
    <row r="47" spans="7:9" ht="12.75">
      <c r="G47" s="33"/>
      <c r="H47" s="38"/>
      <c r="I47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47"/>
  <sheetViews>
    <sheetView zoomScalePageLayoutView="0" workbookViewId="0" topLeftCell="A1">
      <selection activeCell="I45" sqref="I45"/>
    </sheetView>
  </sheetViews>
  <sheetFormatPr defaultColWidth="9.00390625" defaultRowHeight="12.75"/>
  <cols>
    <col min="1" max="1" width="27.50390625" style="0" customWidth="1"/>
    <col min="3" max="3" width="10.625" style="0" customWidth="1"/>
    <col min="5" max="5" width="10.375" style="0" customWidth="1"/>
    <col min="6" max="6" width="11.00390625" style="0" customWidth="1"/>
    <col min="7" max="7" width="11.50390625" style="0" customWidth="1"/>
    <col min="8" max="8" width="11.875" style="0" customWidth="1"/>
    <col min="10" max="10" width="12.50390625" style="0" customWidth="1"/>
    <col min="12" max="12" width="10.875" style="0" customWidth="1"/>
    <col min="13" max="13" width="12.50390625" style="0" customWidth="1"/>
    <col min="14" max="14" width="10.375" style="0" customWidth="1"/>
    <col min="15" max="15" width="10.50390625" style="0" customWidth="1"/>
    <col min="17" max="17" width="10.50390625" style="0" customWidth="1"/>
    <col min="18" max="18" width="11.00390625" style="0" customWidth="1"/>
    <col min="20" max="20" width="11.125" style="0" customWidth="1"/>
  </cols>
  <sheetData>
    <row r="2" spans="1:20" ht="52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77</v>
      </c>
      <c r="H2" s="39" t="s">
        <v>91</v>
      </c>
      <c r="I2" s="17" t="s">
        <v>79</v>
      </c>
      <c r="J2" s="18" t="s">
        <v>80</v>
      </c>
      <c r="K2" s="18" t="s">
        <v>81</v>
      </c>
      <c r="L2" s="18" t="s">
        <v>82</v>
      </c>
      <c r="M2" s="22" t="s">
        <v>83</v>
      </c>
      <c r="N2" s="23" t="s">
        <v>84</v>
      </c>
      <c r="O2" s="22" t="s">
        <v>85</v>
      </c>
      <c r="P2" s="56" t="s">
        <v>86</v>
      </c>
      <c r="Q2" s="24" t="s">
        <v>87</v>
      </c>
      <c r="R2" s="28" t="s">
        <v>88</v>
      </c>
      <c r="S2" s="29" t="s">
        <v>89</v>
      </c>
      <c r="T2" s="29" t="s">
        <v>90</v>
      </c>
    </row>
    <row r="3" spans="1:20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19"/>
      <c r="J3" s="19"/>
      <c r="K3" s="19"/>
      <c r="L3" s="19"/>
      <c r="M3" s="25"/>
      <c r="N3" s="25"/>
      <c r="O3" s="25"/>
      <c r="P3" s="25"/>
      <c r="Q3" s="25"/>
      <c r="R3" s="30"/>
      <c r="S3" s="30"/>
      <c r="T3" s="30"/>
    </row>
    <row r="4" spans="1:20" ht="30.7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78</v>
      </c>
      <c r="H4" s="41" t="s">
        <v>99</v>
      </c>
      <c r="I4" s="35" t="s">
        <v>100</v>
      </c>
      <c r="J4" s="57" t="s">
        <v>101</v>
      </c>
      <c r="K4" s="19"/>
      <c r="L4" s="19"/>
      <c r="M4" s="25"/>
      <c r="N4" s="25"/>
      <c r="O4" s="25"/>
      <c r="P4" s="25"/>
      <c r="Q4" s="25"/>
      <c r="R4" s="30"/>
      <c r="S4" s="30"/>
      <c r="T4" s="30"/>
    </row>
    <row r="5" spans="1:20" ht="12.75">
      <c r="A5" s="7" t="s">
        <v>14</v>
      </c>
      <c r="B5" s="8">
        <v>1.7</v>
      </c>
      <c r="C5" s="9">
        <v>1</v>
      </c>
      <c r="D5" s="10">
        <v>1.63152</v>
      </c>
      <c r="E5" s="9">
        <v>60</v>
      </c>
      <c r="F5" s="8">
        <f>1.262*E5*C5*D5*B5*1.0125</f>
        <v>212.640977736</v>
      </c>
      <c r="G5" s="36">
        <f>F5*1.08</f>
        <v>229.65225595488002</v>
      </c>
      <c r="H5" s="42">
        <f>G5*1.15</f>
        <v>264.100094348112</v>
      </c>
      <c r="I5" s="20">
        <f>(H5*6.8%)/12*5</f>
        <v>7.4828360065298405</v>
      </c>
      <c r="J5" s="20">
        <f aca="true" t="shared" si="0" ref="J5:J35">H5+I5</f>
        <v>271.58293035464186</v>
      </c>
      <c r="K5" s="20">
        <f>14.9*108.8/100*C5</f>
        <v>16.211199999999998</v>
      </c>
      <c r="L5" s="20">
        <f>J5+K5</f>
        <v>287.7941303546419</v>
      </c>
      <c r="M5" s="26">
        <f>I5/5*7</f>
        <v>10.475970409141777</v>
      </c>
      <c r="N5" s="26">
        <f>J5+M5</f>
        <v>282.05890076378364</v>
      </c>
      <c r="O5" s="26">
        <f>N5*106.5/100</f>
        <v>300.3927293134296</v>
      </c>
      <c r="P5" s="26">
        <f>K5*108.2/100</f>
        <v>17.5405184</v>
      </c>
      <c r="Q5" s="26">
        <f>O5+P5</f>
        <v>317.9332477134296</v>
      </c>
      <c r="R5" s="31">
        <f>O5*106.8/100</f>
        <v>320.8194349067428</v>
      </c>
      <c r="S5" s="31">
        <f>P5*107.5/100</f>
        <v>18.85605728</v>
      </c>
      <c r="T5" s="31">
        <f>R5+S5</f>
        <v>339.6754921867428</v>
      </c>
    </row>
    <row r="6" spans="1:20" ht="12.75">
      <c r="A6" s="7" t="s">
        <v>15</v>
      </c>
      <c r="B6" s="8">
        <v>1.7</v>
      </c>
      <c r="C6" s="9">
        <v>1</v>
      </c>
      <c r="D6" s="10">
        <v>1.63152</v>
      </c>
      <c r="E6" s="9">
        <v>60</v>
      </c>
      <c r="F6" s="8">
        <f aca="true" t="shared" si="1" ref="F6:F32">1.262*E6*C6*D6*B6*1.0125</f>
        <v>212.640977736</v>
      </c>
      <c r="G6" s="36">
        <f aca="true" t="shared" si="2" ref="G6:G35">F6*1.08</f>
        <v>229.65225595488002</v>
      </c>
      <c r="H6" s="42">
        <f aca="true" t="shared" si="3" ref="H6:H35">G6*1.15</f>
        <v>264.100094348112</v>
      </c>
      <c r="I6" s="20">
        <f aca="true" t="shared" si="4" ref="I6:I35">(H6*6.8%)/12*5</f>
        <v>7.4828360065298405</v>
      </c>
      <c r="J6" s="20">
        <f t="shared" si="0"/>
        <v>271.58293035464186</v>
      </c>
      <c r="K6" s="20">
        <f aca="true" t="shared" si="5" ref="K6:K35">14.9*108.8/100*C6</f>
        <v>16.211199999999998</v>
      </c>
      <c r="L6" s="20">
        <f aca="true" t="shared" si="6" ref="L6:L35">J6+K6</f>
        <v>287.7941303546419</v>
      </c>
      <c r="M6" s="26">
        <f aca="true" t="shared" si="7" ref="M6:M35">I6/5*7</f>
        <v>10.475970409141777</v>
      </c>
      <c r="N6" s="26">
        <f aca="true" t="shared" si="8" ref="N6:N35">J6+M6</f>
        <v>282.05890076378364</v>
      </c>
      <c r="O6" s="26">
        <f aca="true" t="shared" si="9" ref="O6:O35">N6*106.5/100</f>
        <v>300.3927293134296</v>
      </c>
      <c r="P6" s="26">
        <f aca="true" t="shared" si="10" ref="P6:P35">K6*108.2/100</f>
        <v>17.5405184</v>
      </c>
      <c r="Q6" s="26">
        <f aca="true" t="shared" si="11" ref="Q6:Q35">O6+P6</f>
        <v>317.9332477134296</v>
      </c>
      <c r="R6" s="31">
        <f aca="true" t="shared" si="12" ref="R6:R35">O6*106.8/100</f>
        <v>320.8194349067428</v>
      </c>
      <c r="S6" s="31">
        <f aca="true" t="shared" si="13" ref="S6:S35">P6*107.5/100</f>
        <v>18.85605728</v>
      </c>
      <c r="T6" s="31">
        <f aca="true" t="shared" si="14" ref="T6:T35">R6+S6</f>
        <v>339.6754921867428</v>
      </c>
    </row>
    <row r="7" spans="1:20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20">
        <f t="shared" si="4"/>
        <v>7.4828360065298405</v>
      </c>
      <c r="J7" s="20">
        <f t="shared" si="0"/>
        <v>271.58293035464186</v>
      </c>
      <c r="K7" s="20">
        <f t="shared" si="5"/>
        <v>16.211199999999998</v>
      </c>
      <c r="L7" s="20">
        <f t="shared" si="6"/>
        <v>287.7941303546419</v>
      </c>
      <c r="M7" s="26">
        <f t="shared" si="7"/>
        <v>10.475970409141777</v>
      </c>
      <c r="N7" s="26">
        <f t="shared" si="8"/>
        <v>282.05890076378364</v>
      </c>
      <c r="O7" s="26">
        <f t="shared" si="9"/>
        <v>300.3927293134296</v>
      </c>
      <c r="P7" s="26">
        <f t="shared" si="10"/>
        <v>17.5405184</v>
      </c>
      <c r="Q7" s="26">
        <f t="shared" si="11"/>
        <v>317.9332477134296</v>
      </c>
      <c r="R7" s="31">
        <f t="shared" si="12"/>
        <v>320.8194349067428</v>
      </c>
      <c r="S7" s="31">
        <f t="shared" si="13"/>
        <v>18.85605728</v>
      </c>
      <c r="T7" s="31">
        <f t="shared" si="14"/>
        <v>339.6754921867428</v>
      </c>
    </row>
    <row r="8" spans="1:20" ht="12.75">
      <c r="A8" s="7" t="s">
        <v>17</v>
      </c>
      <c r="B8" s="8">
        <v>1.7</v>
      </c>
      <c r="C8" s="9">
        <v>2</v>
      </c>
      <c r="D8" s="10">
        <v>1.83546</v>
      </c>
      <c r="E8" s="9">
        <v>60</v>
      </c>
      <c r="F8" s="8">
        <f t="shared" si="1"/>
        <v>478.44219990600004</v>
      </c>
      <c r="G8" s="36">
        <f t="shared" si="2"/>
        <v>516.71757589848</v>
      </c>
      <c r="H8" s="42">
        <f t="shared" si="3"/>
        <v>594.2252122832521</v>
      </c>
      <c r="I8" s="20">
        <f t="shared" si="4"/>
        <v>16.836381014692144</v>
      </c>
      <c r="J8" s="20">
        <f t="shared" si="0"/>
        <v>611.0615932979442</v>
      </c>
      <c r="K8" s="20">
        <f t="shared" si="5"/>
        <v>32.422399999999996</v>
      </c>
      <c r="L8" s="20">
        <f t="shared" si="6"/>
        <v>643.4839932979443</v>
      </c>
      <c r="M8" s="26">
        <f t="shared" si="7"/>
        <v>23.570933420569002</v>
      </c>
      <c r="N8" s="26">
        <f t="shared" si="8"/>
        <v>634.6325267185132</v>
      </c>
      <c r="O8" s="26">
        <f t="shared" si="9"/>
        <v>675.8836409552165</v>
      </c>
      <c r="P8" s="26">
        <f t="shared" si="10"/>
        <v>35.0810368</v>
      </c>
      <c r="Q8" s="26">
        <f t="shared" si="11"/>
        <v>710.9646777552165</v>
      </c>
      <c r="R8" s="31">
        <f t="shared" si="12"/>
        <v>721.8437285401711</v>
      </c>
      <c r="S8" s="31">
        <f t="shared" si="13"/>
        <v>37.71211456</v>
      </c>
      <c r="T8" s="31">
        <f t="shared" si="14"/>
        <v>759.5558431001712</v>
      </c>
    </row>
    <row r="9" spans="1:20" ht="12.75">
      <c r="A9" s="7" t="s">
        <v>18</v>
      </c>
      <c r="B9" s="8">
        <v>1.7</v>
      </c>
      <c r="C9" s="9">
        <v>1</v>
      </c>
      <c r="D9" s="10">
        <v>1.63152</v>
      </c>
      <c r="E9" s="9">
        <v>60</v>
      </c>
      <c r="F9" s="8">
        <f t="shared" si="1"/>
        <v>212.640977736</v>
      </c>
      <c r="G9" s="36">
        <f t="shared" si="2"/>
        <v>229.65225595488002</v>
      </c>
      <c r="H9" s="42">
        <f t="shared" si="3"/>
        <v>264.100094348112</v>
      </c>
      <c r="I9" s="20">
        <f t="shared" si="4"/>
        <v>7.4828360065298405</v>
      </c>
      <c r="J9" s="20">
        <f t="shared" si="0"/>
        <v>271.58293035464186</v>
      </c>
      <c r="K9" s="20">
        <f t="shared" si="5"/>
        <v>16.211199999999998</v>
      </c>
      <c r="L9" s="20">
        <f t="shared" si="6"/>
        <v>287.7941303546419</v>
      </c>
      <c r="M9" s="26">
        <f t="shared" si="7"/>
        <v>10.475970409141777</v>
      </c>
      <c r="N9" s="26">
        <f t="shared" si="8"/>
        <v>282.05890076378364</v>
      </c>
      <c r="O9" s="26">
        <f t="shared" si="9"/>
        <v>300.3927293134296</v>
      </c>
      <c r="P9" s="26">
        <f t="shared" si="10"/>
        <v>17.5405184</v>
      </c>
      <c r="Q9" s="26">
        <f t="shared" si="11"/>
        <v>317.9332477134296</v>
      </c>
      <c r="R9" s="31">
        <f t="shared" si="12"/>
        <v>320.8194349067428</v>
      </c>
      <c r="S9" s="31">
        <f t="shared" si="13"/>
        <v>18.85605728</v>
      </c>
      <c r="T9" s="31">
        <f t="shared" si="14"/>
        <v>339.6754921867428</v>
      </c>
    </row>
    <row r="10" spans="1:20" ht="12.75">
      <c r="A10" s="7" t="s">
        <v>19</v>
      </c>
      <c r="B10" s="8">
        <v>1.7</v>
      </c>
      <c r="C10" s="9">
        <v>1</v>
      </c>
      <c r="D10" s="10">
        <v>1.73349</v>
      </c>
      <c r="E10" s="9">
        <v>60</v>
      </c>
      <c r="F10" s="8">
        <f t="shared" si="1"/>
        <v>225.9310388445</v>
      </c>
      <c r="G10" s="36">
        <f t="shared" si="2"/>
        <v>244.00552195206</v>
      </c>
      <c r="H10" s="42">
        <f t="shared" si="3"/>
        <v>280.60635024486896</v>
      </c>
      <c r="I10" s="20">
        <f t="shared" si="4"/>
        <v>7.950513256937954</v>
      </c>
      <c r="J10" s="20">
        <f t="shared" si="0"/>
        <v>288.5568635018069</v>
      </c>
      <c r="K10" s="20">
        <f t="shared" si="5"/>
        <v>16.211199999999998</v>
      </c>
      <c r="L10" s="20">
        <f t="shared" si="6"/>
        <v>304.7680635018069</v>
      </c>
      <c r="M10" s="26">
        <f t="shared" si="7"/>
        <v>11.130718559713136</v>
      </c>
      <c r="N10" s="26">
        <f t="shared" si="8"/>
        <v>299.68758206152006</v>
      </c>
      <c r="O10" s="26">
        <f t="shared" si="9"/>
        <v>319.16727489551886</v>
      </c>
      <c r="P10" s="26">
        <f t="shared" si="10"/>
        <v>17.5405184</v>
      </c>
      <c r="Q10" s="26">
        <f t="shared" si="11"/>
        <v>336.70779329551885</v>
      </c>
      <c r="R10" s="31">
        <f t="shared" si="12"/>
        <v>340.87064958841415</v>
      </c>
      <c r="S10" s="31">
        <f t="shared" si="13"/>
        <v>18.85605728</v>
      </c>
      <c r="T10" s="31">
        <f t="shared" si="14"/>
        <v>359.72670686841417</v>
      </c>
    </row>
    <row r="11" spans="1:20" ht="12.75">
      <c r="A11" s="7" t="s">
        <v>20</v>
      </c>
      <c r="B11" s="8">
        <v>2.2</v>
      </c>
      <c r="C11" s="9">
        <v>1</v>
      </c>
      <c r="D11" s="10">
        <v>1.63152</v>
      </c>
      <c r="E11" s="9">
        <v>60</v>
      </c>
      <c r="F11" s="8">
        <f t="shared" si="1"/>
        <v>275.1824417760001</v>
      </c>
      <c r="G11" s="36">
        <f t="shared" si="2"/>
        <v>297.1970371180801</v>
      </c>
      <c r="H11" s="42">
        <f t="shared" si="3"/>
        <v>341.7765926857921</v>
      </c>
      <c r="I11" s="20">
        <f t="shared" si="4"/>
        <v>9.683670126097443</v>
      </c>
      <c r="J11" s="20">
        <f t="shared" si="0"/>
        <v>351.46026281188955</v>
      </c>
      <c r="K11" s="20">
        <f t="shared" si="5"/>
        <v>16.211199999999998</v>
      </c>
      <c r="L11" s="20">
        <f t="shared" si="6"/>
        <v>367.67146281188957</v>
      </c>
      <c r="M11" s="26">
        <f t="shared" si="7"/>
        <v>13.557138176536421</v>
      </c>
      <c r="N11" s="26">
        <f t="shared" si="8"/>
        <v>365.01740098842595</v>
      </c>
      <c r="O11" s="26">
        <f t="shared" si="9"/>
        <v>388.74353205267363</v>
      </c>
      <c r="P11" s="26">
        <f t="shared" si="10"/>
        <v>17.5405184</v>
      </c>
      <c r="Q11" s="26">
        <f t="shared" si="11"/>
        <v>406.2840504526736</v>
      </c>
      <c r="R11" s="31">
        <f t="shared" si="12"/>
        <v>415.17809223225544</v>
      </c>
      <c r="S11" s="31">
        <f t="shared" si="13"/>
        <v>18.85605728</v>
      </c>
      <c r="T11" s="31">
        <f t="shared" si="14"/>
        <v>434.03414951225545</v>
      </c>
    </row>
    <row r="12" spans="1:20" ht="12.75">
      <c r="A12" s="7" t="s">
        <v>21</v>
      </c>
      <c r="B12" s="8">
        <v>1.7</v>
      </c>
      <c r="C12" s="9">
        <v>1</v>
      </c>
      <c r="D12" s="10">
        <v>1.63152</v>
      </c>
      <c r="E12" s="9">
        <v>60</v>
      </c>
      <c r="F12" s="8">
        <f t="shared" si="1"/>
        <v>212.640977736</v>
      </c>
      <c r="G12" s="36">
        <f t="shared" si="2"/>
        <v>229.65225595488002</v>
      </c>
      <c r="H12" s="42">
        <f t="shared" si="3"/>
        <v>264.100094348112</v>
      </c>
      <c r="I12" s="20">
        <f t="shared" si="4"/>
        <v>7.4828360065298405</v>
      </c>
      <c r="J12" s="20">
        <f t="shared" si="0"/>
        <v>271.58293035464186</v>
      </c>
      <c r="K12" s="20">
        <f t="shared" si="5"/>
        <v>16.211199999999998</v>
      </c>
      <c r="L12" s="20">
        <f t="shared" si="6"/>
        <v>287.7941303546419</v>
      </c>
      <c r="M12" s="26">
        <f t="shared" si="7"/>
        <v>10.475970409141777</v>
      </c>
      <c r="N12" s="26">
        <f t="shared" si="8"/>
        <v>282.05890076378364</v>
      </c>
      <c r="O12" s="26">
        <f t="shared" si="9"/>
        <v>300.3927293134296</v>
      </c>
      <c r="P12" s="26">
        <f t="shared" si="10"/>
        <v>17.5405184</v>
      </c>
      <c r="Q12" s="26">
        <f t="shared" si="11"/>
        <v>317.9332477134296</v>
      </c>
      <c r="R12" s="31">
        <f t="shared" si="12"/>
        <v>320.8194349067428</v>
      </c>
      <c r="S12" s="31">
        <f t="shared" si="13"/>
        <v>18.85605728</v>
      </c>
      <c r="T12" s="31">
        <f t="shared" si="14"/>
        <v>339.6754921867428</v>
      </c>
    </row>
    <row r="13" spans="1:20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20">
        <f t="shared" si="4"/>
        <v>8.418190507346072</v>
      </c>
      <c r="J13" s="20">
        <f t="shared" si="0"/>
        <v>305.5307966489721</v>
      </c>
      <c r="K13" s="20">
        <f t="shared" si="5"/>
        <v>16.211199999999998</v>
      </c>
      <c r="L13" s="20">
        <f t="shared" si="6"/>
        <v>321.74199664897213</v>
      </c>
      <c r="M13" s="26">
        <f t="shared" si="7"/>
        <v>11.785466710284501</v>
      </c>
      <c r="N13" s="26">
        <f t="shared" si="8"/>
        <v>317.3162633592566</v>
      </c>
      <c r="O13" s="26">
        <f t="shared" si="9"/>
        <v>337.94182047760825</v>
      </c>
      <c r="P13" s="26">
        <f t="shared" si="10"/>
        <v>17.5405184</v>
      </c>
      <c r="Q13" s="26">
        <f t="shared" si="11"/>
        <v>355.48233887760824</v>
      </c>
      <c r="R13" s="31">
        <f t="shared" si="12"/>
        <v>360.92186427008556</v>
      </c>
      <c r="S13" s="31">
        <f t="shared" si="13"/>
        <v>18.85605728</v>
      </c>
      <c r="T13" s="31">
        <f t="shared" si="14"/>
        <v>379.7779215500856</v>
      </c>
    </row>
    <row r="14" spans="1:20" ht="12.75">
      <c r="A14" s="7" t="s">
        <v>23</v>
      </c>
      <c r="B14" s="8">
        <v>1.7</v>
      </c>
      <c r="C14" s="9">
        <v>2</v>
      </c>
      <c r="D14" s="10">
        <v>1.83546</v>
      </c>
      <c r="E14" s="9">
        <v>60</v>
      </c>
      <c r="F14" s="8">
        <f t="shared" si="1"/>
        <v>478.44219990600004</v>
      </c>
      <c r="G14" s="36">
        <f t="shared" si="2"/>
        <v>516.71757589848</v>
      </c>
      <c r="H14" s="42">
        <f t="shared" si="3"/>
        <v>594.2252122832521</v>
      </c>
      <c r="I14" s="20">
        <f t="shared" si="4"/>
        <v>16.836381014692144</v>
      </c>
      <c r="J14" s="20">
        <f t="shared" si="0"/>
        <v>611.0615932979442</v>
      </c>
      <c r="K14" s="20">
        <f t="shared" si="5"/>
        <v>32.422399999999996</v>
      </c>
      <c r="L14" s="20">
        <f t="shared" si="6"/>
        <v>643.4839932979443</v>
      </c>
      <c r="M14" s="26">
        <f t="shared" si="7"/>
        <v>23.570933420569002</v>
      </c>
      <c r="N14" s="26">
        <f t="shared" si="8"/>
        <v>634.6325267185132</v>
      </c>
      <c r="O14" s="26">
        <f t="shared" si="9"/>
        <v>675.8836409552165</v>
      </c>
      <c r="P14" s="26">
        <f t="shared" si="10"/>
        <v>35.0810368</v>
      </c>
      <c r="Q14" s="26">
        <f t="shared" si="11"/>
        <v>710.9646777552165</v>
      </c>
      <c r="R14" s="31">
        <f t="shared" si="12"/>
        <v>721.8437285401711</v>
      </c>
      <c r="S14" s="31">
        <f t="shared" si="13"/>
        <v>37.71211456</v>
      </c>
      <c r="T14" s="31">
        <f t="shared" si="14"/>
        <v>759.5558431001712</v>
      </c>
    </row>
    <row r="15" spans="1:20" ht="12.75">
      <c r="A15" s="7" t="s">
        <v>24</v>
      </c>
      <c r="B15" s="8">
        <v>1.7</v>
      </c>
      <c r="C15" s="9">
        <v>1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20">
        <f t="shared" si="4"/>
        <v>3.9752735399999994</v>
      </c>
      <c r="J15" s="20">
        <f t="shared" si="0"/>
        <v>144.27904553999997</v>
      </c>
      <c r="K15" s="20">
        <f t="shared" si="5"/>
        <v>16.211199999999998</v>
      </c>
      <c r="L15" s="20">
        <f t="shared" si="6"/>
        <v>160.49024553999996</v>
      </c>
      <c r="M15" s="26">
        <f t="shared" si="7"/>
        <v>5.565382955999999</v>
      </c>
      <c r="N15" s="26">
        <f t="shared" si="8"/>
        <v>149.84442849599998</v>
      </c>
      <c r="O15" s="26">
        <f t="shared" si="9"/>
        <v>159.58431634823998</v>
      </c>
      <c r="P15" s="26">
        <f t="shared" si="10"/>
        <v>17.5405184</v>
      </c>
      <c r="Q15" s="26">
        <f t="shared" si="11"/>
        <v>177.12483474823998</v>
      </c>
      <c r="R15" s="31">
        <f t="shared" si="12"/>
        <v>170.43604985992027</v>
      </c>
      <c r="S15" s="31">
        <f t="shared" si="13"/>
        <v>18.85605728</v>
      </c>
      <c r="T15" s="31">
        <f t="shared" si="14"/>
        <v>189.2921071399203</v>
      </c>
    </row>
    <row r="16" spans="1:20" ht="12.75">
      <c r="A16" s="7" t="s">
        <v>25</v>
      </c>
      <c r="B16" s="8">
        <v>1.7</v>
      </c>
      <c r="C16" s="9">
        <v>1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20">
        <f t="shared" si="4"/>
        <v>3.9752735399999994</v>
      </c>
      <c r="J16" s="20">
        <f t="shared" si="0"/>
        <v>144.27904553999997</v>
      </c>
      <c r="K16" s="20">
        <f t="shared" si="5"/>
        <v>16.211199999999998</v>
      </c>
      <c r="L16" s="20">
        <f t="shared" si="6"/>
        <v>160.49024553999996</v>
      </c>
      <c r="M16" s="26">
        <f t="shared" si="7"/>
        <v>5.565382955999999</v>
      </c>
      <c r="N16" s="26">
        <f t="shared" si="8"/>
        <v>149.84442849599998</v>
      </c>
      <c r="O16" s="26">
        <f t="shared" si="9"/>
        <v>159.58431634823998</v>
      </c>
      <c r="P16" s="26">
        <f t="shared" si="10"/>
        <v>17.5405184</v>
      </c>
      <c r="Q16" s="26">
        <f t="shared" si="11"/>
        <v>177.12483474823998</v>
      </c>
      <c r="R16" s="31">
        <f t="shared" si="12"/>
        <v>170.43604985992027</v>
      </c>
      <c r="S16" s="31">
        <f t="shared" si="13"/>
        <v>18.85605728</v>
      </c>
      <c r="T16" s="31">
        <f t="shared" si="14"/>
        <v>189.2921071399203</v>
      </c>
    </row>
    <row r="17" spans="1:20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20">
        <f t="shared" si="4"/>
        <v>8.913378184248781</v>
      </c>
      <c r="J17" s="20">
        <f t="shared" si="0"/>
        <v>323.5031964518528</v>
      </c>
      <c r="K17" s="20">
        <f t="shared" si="5"/>
        <v>16.211199999999998</v>
      </c>
      <c r="L17" s="20">
        <f t="shared" si="6"/>
        <v>339.7143964518528</v>
      </c>
      <c r="M17" s="26">
        <f t="shared" si="7"/>
        <v>12.478729457948294</v>
      </c>
      <c r="N17" s="26">
        <f t="shared" si="8"/>
        <v>335.9819259098011</v>
      </c>
      <c r="O17" s="26">
        <f t="shared" si="9"/>
        <v>357.82075109393816</v>
      </c>
      <c r="P17" s="26">
        <f t="shared" si="10"/>
        <v>17.5405184</v>
      </c>
      <c r="Q17" s="26">
        <f t="shared" si="11"/>
        <v>375.36126949393815</v>
      </c>
      <c r="R17" s="31">
        <f t="shared" si="12"/>
        <v>382.15256216832597</v>
      </c>
      <c r="S17" s="31">
        <f t="shared" si="13"/>
        <v>18.85605728</v>
      </c>
      <c r="T17" s="31">
        <f t="shared" si="14"/>
        <v>401.008619448326</v>
      </c>
    </row>
    <row r="18" spans="1:20" ht="12.75">
      <c r="A18" s="7" t="s">
        <v>27</v>
      </c>
      <c r="B18" s="8">
        <v>1.7</v>
      </c>
      <c r="C18" s="9">
        <v>1</v>
      </c>
      <c r="D18" s="10">
        <v>1.73349</v>
      </c>
      <c r="E18" s="9">
        <v>60</v>
      </c>
      <c r="F18" s="8">
        <v>112.966</v>
      </c>
      <c r="G18" s="36">
        <f t="shared" si="2"/>
        <v>122.00328</v>
      </c>
      <c r="H18" s="42">
        <f t="shared" si="3"/>
        <v>140.30377199999998</v>
      </c>
      <c r="I18" s="20">
        <f t="shared" si="4"/>
        <v>3.9752735399999994</v>
      </c>
      <c r="J18" s="20">
        <f t="shared" si="0"/>
        <v>144.27904553999997</v>
      </c>
      <c r="K18" s="20">
        <f t="shared" si="5"/>
        <v>16.211199999999998</v>
      </c>
      <c r="L18" s="20">
        <f t="shared" si="6"/>
        <v>160.49024553999996</v>
      </c>
      <c r="M18" s="26">
        <f t="shared" si="7"/>
        <v>5.565382955999999</v>
      </c>
      <c r="N18" s="26">
        <f t="shared" si="8"/>
        <v>149.84442849599998</v>
      </c>
      <c r="O18" s="26">
        <f t="shared" si="9"/>
        <v>159.58431634823998</v>
      </c>
      <c r="P18" s="26">
        <f t="shared" si="10"/>
        <v>17.5405184</v>
      </c>
      <c r="Q18" s="26">
        <f t="shared" si="11"/>
        <v>177.12483474823998</v>
      </c>
      <c r="R18" s="31">
        <f t="shared" si="12"/>
        <v>170.43604985992027</v>
      </c>
      <c r="S18" s="31">
        <f t="shared" si="13"/>
        <v>18.85605728</v>
      </c>
      <c r="T18" s="31">
        <f t="shared" si="14"/>
        <v>189.2921071399203</v>
      </c>
    </row>
    <row r="19" spans="1:20" ht="12.75">
      <c r="A19" s="7" t="s">
        <v>28</v>
      </c>
      <c r="B19" s="8">
        <v>1.7</v>
      </c>
      <c r="C19" s="9">
        <v>1</v>
      </c>
      <c r="D19" s="10">
        <v>1.63152</v>
      </c>
      <c r="E19" s="9">
        <v>60</v>
      </c>
      <c r="F19" s="8">
        <f t="shared" si="1"/>
        <v>212.640977736</v>
      </c>
      <c r="G19" s="36">
        <f t="shared" si="2"/>
        <v>229.65225595488002</v>
      </c>
      <c r="H19" s="42">
        <f t="shared" si="3"/>
        <v>264.100094348112</v>
      </c>
      <c r="I19" s="20">
        <f t="shared" si="4"/>
        <v>7.4828360065298405</v>
      </c>
      <c r="J19" s="20">
        <f t="shared" si="0"/>
        <v>271.58293035464186</v>
      </c>
      <c r="K19" s="20">
        <f t="shared" si="5"/>
        <v>16.211199999999998</v>
      </c>
      <c r="L19" s="20">
        <f t="shared" si="6"/>
        <v>287.7941303546419</v>
      </c>
      <c r="M19" s="26">
        <f t="shared" si="7"/>
        <v>10.475970409141777</v>
      </c>
      <c r="N19" s="26">
        <f t="shared" si="8"/>
        <v>282.05890076378364</v>
      </c>
      <c r="O19" s="26">
        <f t="shared" si="9"/>
        <v>300.3927293134296</v>
      </c>
      <c r="P19" s="26">
        <f t="shared" si="10"/>
        <v>17.5405184</v>
      </c>
      <c r="Q19" s="26">
        <f t="shared" si="11"/>
        <v>317.9332477134296</v>
      </c>
      <c r="R19" s="31">
        <f t="shared" si="12"/>
        <v>320.8194349067428</v>
      </c>
      <c r="S19" s="31">
        <f t="shared" si="13"/>
        <v>18.85605728</v>
      </c>
      <c r="T19" s="31">
        <f t="shared" si="14"/>
        <v>339.6754921867428</v>
      </c>
    </row>
    <row r="20" spans="1:20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20">
        <f t="shared" si="4"/>
        <v>8.418190507346072</v>
      </c>
      <c r="J20" s="20">
        <f t="shared" si="0"/>
        <v>305.5307966489721</v>
      </c>
      <c r="K20" s="20">
        <f t="shared" si="5"/>
        <v>16.211199999999998</v>
      </c>
      <c r="L20" s="20">
        <f t="shared" si="6"/>
        <v>321.74199664897213</v>
      </c>
      <c r="M20" s="26">
        <f t="shared" si="7"/>
        <v>11.785466710284501</v>
      </c>
      <c r="N20" s="26">
        <f t="shared" si="8"/>
        <v>317.3162633592566</v>
      </c>
      <c r="O20" s="26">
        <f t="shared" si="9"/>
        <v>337.94182047760825</v>
      </c>
      <c r="P20" s="26">
        <f t="shared" si="10"/>
        <v>17.5405184</v>
      </c>
      <c r="Q20" s="26">
        <f t="shared" si="11"/>
        <v>355.48233887760824</v>
      </c>
      <c r="R20" s="31">
        <f t="shared" si="12"/>
        <v>360.92186427008556</v>
      </c>
      <c r="S20" s="31">
        <f t="shared" si="13"/>
        <v>18.85605728</v>
      </c>
      <c r="T20" s="31">
        <f t="shared" si="14"/>
        <v>379.7779215500856</v>
      </c>
    </row>
    <row r="21" spans="1:20" ht="12.75">
      <c r="A21" s="7" t="s">
        <v>30</v>
      </c>
      <c r="B21" s="8">
        <v>1.7</v>
      </c>
      <c r="C21" s="9">
        <v>1</v>
      </c>
      <c r="D21" s="10">
        <v>1.73349</v>
      </c>
      <c r="E21" s="9">
        <v>60</v>
      </c>
      <c r="F21" s="8">
        <f t="shared" si="1"/>
        <v>225.9310388445</v>
      </c>
      <c r="G21" s="36">
        <f t="shared" si="2"/>
        <v>244.00552195206</v>
      </c>
      <c r="H21" s="42">
        <f t="shared" si="3"/>
        <v>280.60635024486896</v>
      </c>
      <c r="I21" s="20">
        <f t="shared" si="4"/>
        <v>7.950513256937954</v>
      </c>
      <c r="J21" s="20">
        <f t="shared" si="0"/>
        <v>288.5568635018069</v>
      </c>
      <c r="K21" s="20">
        <f t="shared" si="5"/>
        <v>16.211199999999998</v>
      </c>
      <c r="L21" s="20">
        <f t="shared" si="6"/>
        <v>304.7680635018069</v>
      </c>
      <c r="M21" s="26">
        <f t="shared" si="7"/>
        <v>11.130718559713136</v>
      </c>
      <c r="N21" s="26">
        <f t="shared" si="8"/>
        <v>299.68758206152006</v>
      </c>
      <c r="O21" s="26">
        <f t="shared" si="9"/>
        <v>319.16727489551886</v>
      </c>
      <c r="P21" s="26">
        <f t="shared" si="10"/>
        <v>17.5405184</v>
      </c>
      <c r="Q21" s="26">
        <f t="shared" si="11"/>
        <v>336.70779329551885</v>
      </c>
      <c r="R21" s="31">
        <f t="shared" si="12"/>
        <v>340.87064958841415</v>
      </c>
      <c r="S21" s="31">
        <f t="shared" si="13"/>
        <v>18.85605728</v>
      </c>
      <c r="T21" s="31">
        <f t="shared" si="14"/>
        <v>359.72670686841417</v>
      </c>
    </row>
    <row r="22" spans="1:20" ht="12.75">
      <c r="A22" s="7" t="s">
        <v>31</v>
      </c>
      <c r="B22" s="8">
        <v>1.7</v>
      </c>
      <c r="C22" s="9">
        <v>1</v>
      </c>
      <c r="D22" s="10">
        <v>1.73349</v>
      </c>
      <c r="E22" s="9">
        <v>60</v>
      </c>
      <c r="F22" s="8">
        <f t="shared" si="1"/>
        <v>225.9310388445</v>
      </c>
      <c r="G22" s="36">
        <f t="shared" si="2"/>
        <v>244.00552195206</v>
      </c>
      <c r="H22" s="42">
        <f t="shared" si="3"/>
        <v>280.60635024486896</v>
      </c>
      <c r="I22" s="20">
        <f t="shared" si="4"/>
        <v>7.950513256937954</v>
      </c>
      <c r="J22" s="20">
        <f t="shared" si="0"/>
        <v>288.5568635018069</v>
      </c>
      <c r="K22" s="20">
        <f t="shared" si="5"/>
        <v>16.211199999999998</v>
      </c>
      <c r="L22" s="20">
        <f t="shared" si="6"/>
        <v>304.7680635018069</v>
      </c>
      <c r="M22" s="26">
        <f t="shared" si="7"/>
        <v>11.130718559713136</v>
      </c>
      <c r="N22" s="26">
        <f t="shared" si="8"/>
        <v>299.68758206152006</v>
      </c>
      <c r="O22" s="26">
        <f t="shared" si="9"/>
        <v>319.16727489551886</v>
      </c>
      <c r="P22" s="26">
        <f t="shared" si="10"/>
        <v>17.5405184</v>
      </c>
      <c r="Q22" s="26">
        <f t="shared" si="11"/>
        <v>336.70779329551885</v>
      </c>
      <c r="R22" s="31">
        <f t="shared" si="12"/>
        <v>340.87064958841415</v>
      </c>
      <c r="S22" s="31">
        <f t="shared" si="13"/>
        <v>18.85605728</v>
      </c>
      <c r="T22" s="31">
        <f t="shared" si="14"/>
        <v>359.72670686841417</v>
      </c>
    </row>
    <row r="23" spans="1:20" ht="12.75">
      <c r="A23" s="7" t="s">
        <v>32</v>
      </c>
      <c r="B23" s="8">
        <v>1.7</v>
      </c>
      <c r="C23" s="9">
        <v>1</v>
      </c>
      <c r="D23" s="10">
        <v>1.73349</v>
      </c>
      <c r="E23" s="9">
        <v>60</v>
      </c>
      <c r="F23" s="8">
        <f t="shared" si="1"/>
        <v>225.9310388445</v>
      </c>
      <c r="G23" s="36">
        <f t="shared" si="2"/>
        <v>244.00552195206</v>
      </c>
      <c r="H23" s="42">
        <f t="shared" si="3"/>
        <v>280.60635024486896</v>
      </c>
      <c r="I23" s="20">
        <f t="shared" si="4"/>
        <v>7.950513256937954</v>
      </c>
      <c r="J23" s="20">
        <f t="shared" si="0"/>
        <v>288.5568635018069</v>
      </c>
      <c r="K23" s="20">
        <f t="shared" si="5"/>
        <v>16.211199999999998</v>
      </c>
      <c r="L23" s="20">
        <f t="shared" si="6"/>
        <v>304.7680635018069</v>
      </c>
      <c r="M23" s="26">
        <f t="shared" si="7"/>
        <v>11.130718559713136</v>
      </c>
      <c r="N23" s="26">
        <f t="shared" si="8"/>
        <v>299.68758206152006</v>
      </c>
      <c r="O23" s="26">
        <f t="shared" si="9"/>
        <v>319.16727489551886</v>
      </c>
      <c r="P23" s="26">
        <f t="shared" si="10"/>
        <v>17.5405184</v>
      </c>
      <c r="Q23" s="26">
        <f t="shared" si="11"/>
        <v>336.70779329551885</v>
      </c>
      <c r="R23" s="31">
        <f t="shared" si="12"/>
        <v>340.87064958841415</v>
      </c>
      <c r="S23" s="31">
        <f t="shared" si="13"/>
        <v>18.85605728</v>
      </c>
      <c r="T23" s="31">
        <f t="shared" si="14"/>
        <v>359.72670686841417</v>
      </c>
    </row>
    <row r="24" spans="1:20" ht="12.75">
      <c r="A24" s="7" t="s">
        <v>33</v>
      </c>
      <c r="B24" s="8">
        <v>1.7</v>
      </c>
      <c r="C24" s="9">
        <v>1</v>
      </c>
      <c r="D24" s="10">
        <v>1.73349</v>
      </c>
      <c r="E24" s="9">
        <v>60</v>
      </c>
      <c r="F24" s="8">
        <v>112.966</v>
      </c>
      <c r="G24" s="36">
        <f t="shared" si="2"/>
        <v>122.00328</v>
      </c>
      <c r="H24" s="42">
        <f t="shared" si="3"/>
        <v>140.30377199999998</v>
      </c>
      <c r="I24" s="20">
        <f t="shared" si="4"/>
        <v>3.9752735399999994</v>
      </c>
      <c r="J24" s="20">
        <f t="shared" si="0"/>
        <v>144.27904553999997</v>
      </c>
      <c r="K24" s="20">
        <f t="shared" si="5"/>
        <v>16.211199999999998</v>
      </c>
      <c r="L24" s="20">
        <f t="shared" si="6"/>
        <v>160.49024553999996</v>
      </c>
      <c r="M24" s="26">
        <f t="shared" si="7"/>
        <v>5.565382955999999</v>
      </c>
      <c r="N24" s="26">
        <f t="shared" si="8"/>
        <v>149.84442849599998</v>
      </c>
      <c r="O24" s="26">
        <f t="shared" si="9"/>
        <v>159.58431634823998</v>
      </c>
      <c r="P24" s="26">
        <f t="shared" si="10"/>
        <v>17.5405184</v>
      </c>
      <c r="Q24" s="26">
        <f t="shared" si="11"/>
        <v>177.12483474823998</v>
      </c>
      <c r="R24" s="31">
        <f t="shared" si="12"/>
        <v>170.43604985992027</v>
      </c>
      <c r="S24" s="31">
        <f t="shared" si="13"/>
        <v>18.85605728</v>
      </c>
      <c r="T24" s="31">
        <f t="shared" si="14"/>
        <v>189.2921071399203</v>
      </c>
    </row>
    <row r="25" spans="1:20" ht="12.75">
      <c r="A25" s="7" t="s">
        <v>34</v>
      </c>
      <c r="B25" s="8">
        <v>2</v>
      </c>
      <c r="C25" s="9">
        <v>1</v>
      </c>
      <c r="D25" s="10">
        <v>1.63152</v>
      </c>
      <c r="E25" s="9">
        <v>60</v>
      </c>
      <c r="F25" s="8">
        <f t="shared" si="1"/>
        <v>250.16585616</v>
      </c>
      <c r="G25" s="36">
        <f t="shared" si="2"/>
        <v>270.1791246528</v>
      </c>
      <c r="H25" s="42">
        <f t="shared" si="3"/>
        <v>310.70599335071995</v>
      </c>
      <c r="I25" s="20">
        <f t="shared" si="4"/>
        <v>8.8033364782704</v>
      </c>
      <c r="J25" s="20">
        <f t="shared" si="0"/>
        <v>319.50932982899036</v>
      </c>
      <c r="K25" s="20">
        <f t="shared" si="5"/>
        <v>16.211199999999998</v>
      </c>
      <c r="L25" s="20">
        <f t="shared" si="6"/>
        <v>335.7205298289904</v>
      </c>
      <c r="M25" s="26">
        <f t="shared" si="7"/>
        <v>12.324671069578558</v>
      </c>
      <c r="N25" s="26">
        <f t="shared" si="8"/>
        <v>331.83400089856895</v>
      </c>
      <c r="O25" s="26">
        <f t="shared" si="9"/>
        <v>353.4032109569759</v>
      </c>
      <c r="P25" s="26">
        <f t="shared" si="10"/>
        <v>17.5405184</v>
      </c>
      <c r="Q25" s="26">
        <f t="shared" si="11"/>
        <v>370.9437293569759</v>
      </c>
      <c r="R25" s="31">
        <f t="shared" si="12"/>
        <v>377.4346293020502</v>
      </c>
      <c r="S25" s="31">
        <f t="shared" si="13"/>
        <v>18.85605728</v>
      </c>
      <c r="T25" s="31">
        <f t="shared" si="14"/>
        <v>396.2906865820502</v>
      </c>
    </row>
    <row r="26" spans="1:20" ht="12.75">
      <c r="A26" s="7" t="s">
        <v>35</v>
      </c>
      <c r="B26" s="8">
        <v>2</v>
      </c>
      <c r="C26" s="9">
        <v>1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20">
        <f t="shared" si="4"/>
        <v>4.6767861900000005</v>
      </c>
      <c r="J26" s="20">
        <f t="shared" si="0"/>
        <v>169.73982819</v>
      </c>
      <c r="K26" s="20">
        <f t="shared" si="5"/>
        <v>16.211199999999998</v>
      </c>
      <c r="L26" s="20">
        <f t="shared" si="6"/>
        <v>185.95102819</v>
      </c>
      <c r="M26" s="26">
        <f t="shared" si="7"/>
        <v>6.547500666000001</v>
      </c>
      <c r="N26" s="26">
        <f t="shared" si="8"/>
        <v>176.287328856</v>
      </c>
      <c r="O26" s="26">
        <f t="shared" si="9"/>
        <v>187.74600523163997</v>
      </c>
      <c r="P26" s="26">
        <f t="shared" si="10"/>
        <v>17.5405184</v>
      </c>
      <c r="Q26" s="26">
        <f t="shared" si="11"/>
        <v>205.28652363163997</v>
      </c>
      <c r="R26" s="31">
        <f t="shared" si="12"/>
        <v>200.5127335873915</v>
      </c>
      <c r="S26" s="31">
        <f t="shared" si="13"/>
        <v>18.85605728</v>
      </c>
      <c r="T26" s="31">
        <f t="shared" si="14"/>
        <v>219.3687908673915</v>
      </c>
    </row>
    <row r="27" spans="1:20" ht="12.75">
      <c r="A27" s="7" t="s">
        <v>36</v>
      </c>
      <c r="B27" s="8">
        <v>1.7</v>
      </c>
      <c r="C27" s="9">
        <v>1</v>
      </c>
      <c r="D27" s="10">
        <v>1.73349</v>
      </c>
      <c r="E27" s="9">
        <v>60</v>
      </c>
      <c r="F27" s="8">
        <f t="shared" si="1"/>
        <v>225.9310388445</v>
      </c>
      <c r="G27" s="36">
        <f t="shared" si="2"/>
        <v>244.00552195206</v>
      </c>
      <c r="H27" s="42">
        <f t="shared" si="3"/>
        <v>280.60635024486896</v>
      </c>
      <c r="I27" s="20">
        <f t="shared" si="4"/>
        <v>7.950513256937954</v>
      </c>
      <c r="J27" s="20">
        <f t="shared" si="0"/>
        <v>288.5568635018069</v>
      </c>
      <c r="K27" s="20">
        <f t="shared" si="5"/>
        <v>16.211199999999998</v>
      </c>
      <c r="L27" s="20">
        <f t="shared" si="6"/>
        <v>304.7680635018069</v>
      </c>
      <c r="M27" s="26">
        <f t="shared" si="7"/>
        <v>11.130718559713136</v>
      </c>
      <c r="N27" s="26">
        <f t="shared" si="8"/>
        <v>299.68758206152006</v>
      </c>
      <c r="O27" s="26">
        <f t="shared" si="9"/>
        <v>319.16727489551886</v>
      </c>
      <c r="P27" s="26">
        <f t="shared" si="10"/>
        <v>17.5405184</v>
      </c>
      <c r="Q27" s="26">
        <f t="shared" si="11"/>
        <v>336.70779329551885</v>
      </c>
      <c r="R27" s="31">
        <f t="shared" si="12"/>
        <v>340.87064958841415</v>
      </c>
      <c r="S27" s="31">
        <f t="shared" si="13"/>
        <v>18.85605728</v>
      </c>
      <c r="T27" s="31">
        <f t="shared" si="14"/>
        <v>359.72670686841417</v>
      </c>
    </row>
    <row r="28" spans="1:20" ht="12.75">
      <c r="A28" s="7" t="s">
        <v>37</v>
      </c>
      <c r="B28" s="8">
        <v>1.7</v>
      </c>
      <c r="C28" s="9">
        <v>1</v>
      </c>
      <c r="D28" s="10">
        <v>1.83546</v>
      </c>
      <c r="E28" s="9">
        <v>60</v>
      </c>
      <c r="F28" s="8">
        <f t="shared" si="1"/>
        <v>239.22109995300002</v>
      </c>
      <c r="G28" s="36">
        <f t="shared" si="2"/>
        <v>258.35878794924</v>
      </c>
      <c r="H28" s="42">
        <f t="shared" si="3"/>
        <v>297.11260614162603</v>
      </c>
      <c r="I28" s="20">
        <f t="shared" si="4"/>
        <v>8.418190507346072</v>
      </c>
      <c r="J28" s="20">
        <f t="shared" si="0"/>
        <v>305.5307966489721</v>
      </c>
      <c r="K28" s="20">
        <f t="shared" si="5"/>
        <v>16.211199999999998</v>
      </c>
      <c r="L28" s="20">
        <f t="shared" si="6"/>
        <v>321.74199664897213</v>
      </c>
      <c r="M28" s="26">
        <f t="shared" si="7"/>
        <v>11.785466710284501</v>
      </c>
      <c r="N28" s="26">
        <f t="shared" si="8"/>
        <v>317.3162633592566</v>
      </c>
      <c r="O28" s="26">
        <f t="shared" si="9"/>
        <v>337.94182047760825</v>
      </c>
      <c r="P28" s="26">
        <f t="shared" si="10"/>
        <v>17.5405184</v>
      </c>
      <c r="Q28" s="26">
        <f t="shared" si="11"/>
        <v>355.48233887760824</v>
      </c>
      <c r="R28" s="31">
        <f t="shared" si="12"/>
        <v>360.92186427008556</v>
      </c>
      <c r="S28" s="31">
        <f t="shared" si="13"/>
        <v>18.85605728</v>
      </c>
      <c r="T28" s="31">
        <f t="shared" si="14"/>
        <v>379.7779215500856</v>
      </c>
    </row>
    <row r="29" spans="1:20" ht="12.75">
      <c r="A29" s="7" t="s">
        <v>38</v>
      </c>
      <c r="B29" s="8">
        <v>1.8</v>
      </c>
      <c r="C29" s="9">
        <v>2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20">
        <f t="shared" si="4"/>
        <v>8.913380669999999</v>
      </c>
      <c r="J29" s="20">
        <f t="shared" si="0"/>
        <v>323.50328666999997</v>
      </c>
      <c r="K29" s="20">
        <f t="shared" si="5"/>
        <v>32.422399999999996</v>
      </c>
      <c r="L29" s="20">
        <f t="shared" si="6"/>
        <v>355.92568666999995</v>
      </c>
      <c r="M29" s="26">
        <f t="shared" si="7"/>
        <v>12.478732937999998</v>
      </c>
      <c r="N29" s="26">
        <f t="shared" si="8"/>
        <v>335.982019608</v>
      </c>
      <c r="O29" s="26">
        <f t="shared" si="9"/>
        <v>357.82085088251995</v>
      </c>
      <c r="P29" s="26">
        <f t="shared" si="10"/>
        <v>35.0810368</v>
      </c>
      <c r="Q29" s="26">
        <f t="shared" si="11"/>
        <v>392.90188768251994</v>
      </c>
      <c r="R29" s="31">
        <f t="shared" si="12"/>
        <v>382.1526687425313</v>
      </c>
      <c r="S29" s="31">
        <f t="shared" si="13"/>
        <v>37.71211456</v>
      </c>
      <c r="T29" s="31">
        <f t="shared" si="14"/>
        <v>419.86478330253135</v>
      </c>
    </row>
    <row r="30" spans="1:20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20">
        <f t="shared" si="4"/>
        <v>8.418190507346072</v>
      </c>
      <c r="J30" s="20">
        <f t="shared" si="0"/>
        <v>305.5307966489721</v>
      </c>
      <c r="K30" s="20">
        <f t="shared" si="5"/>
        <v>16.211199999999998</v>
      </c>
      <c r="L30" s="20">
        <f t="shared" si="6"/>
        <v>321.74199664897213</v>
      </c>
      <c r="M30" s="26">
        <f t="shared" si="7"/>
        <v>11.785466710284501</v>
      </c>
      <c r="N30" s="26">
        <f t="shared" si="8"/>
        <v>317.3162633592566</v>
      </c>
      <c r="O30" s="26">
        <f t="shared" si="9"/>
        <v>337.94182047760825</v>
      </c>
      <c r="P30" s="26">
        <f t="shared" si="10"/>
        <v>17.5405184</v>
      </c>
      <c r="Q30" s="26">
        <f t="shared" si="11"/>
        <v>355.48233887760824</v>
      </c>
      <c r="R30" s="31">
        <f t="shared" si="12"/>
        <v>360.92186427008556</v>
      </c>
      <c r="S30" s="31">
        <f t="shared" si="13"/>
        <v>18.85605728</v>
      </c>
      <c r="T30" s="31">
        <f t="shared" si="14"/>
        <v>379.7779215500856</v>
      </c>
    </row>
    <row r="31" spans="1:20" ht="12.75">
      <c r="A31" s="7" t="s">
        <v>40</v>
      </c>
      <c r="B31" s="8">
        <v>1.7</v>
      </c>
      <c r="C31" s="9">
        <v>1</v>
      </c>
      <c r="D31" s="10">
        <v>1.63152</v>
      </c>
      <c r="E31" s="9">
        <v>60</v>
      </c>
      <c r="F31" s="8">
        <f t="shared" si="1"/>
        <v>212.640977736</v>
      </c>
      <c r="G31" s="36">
        <f t="shared" si="2"/>
        <v>229.65225595488002</v>
      </c>
      <c r="H31" s="42">
        <f t="shared" si="3"/>
        <v>264.100094348112</v>
      </c>
      <c r="I31" s="20">
        <f t="shared" si="4"/>
        <v>7.4828360065298405</v>
      </c>
      <c r="J31" s="20">
        <f t="shared" si="0"/>
        <v>271.58293035464186</v>
      </c>
      <c r="K31" s="20">
        <f t="shared" si="5"/>
        <v>16.211199999999998</v>
      </c>
      <c r="L31" s="20">
        <f t="shared" si="6"/>
        <v>287.7941303546419</v>
      </c>
      <c r="M31" s="26">
        <f t="shared" si="7"/>
        <v>10.475970409141777</v>
      </c>
      <c r="N31" s="26">
        <f t="shared" si="8"/>
        <v>282.05890076378364</v>
      </c>
      <c r="O31" s="26">
        <f t="shared" si="9"/>
        <v>300.3927293134296</v>
      </c>
      <c r="P31" s="26">
        <f t="shared" si="10"/>
        <v>17.5405184</v>
      </c>
      <c r="Q31" s="26">
        <f t="shared" si="11"/>
        <v>317.9332477134296</v>
      </c>
      <c r="R31" s="31">
        <f t="shared" si="12"/>
        <v>320.8194349067428</v>
      </c>
      <c r="S31" s="31">
        <f t="shared" si="13"/>
        <v>18.85605728</v>
      </c>
      <c r="T31" s="31">
        <f t="shared" si="14"/>
        <v>339.6754921867428</v>
      </c>
    </row>
    <row r="32" spans="1:20" ht="12.75">
      <c r="A32" s="7" t="s">
        <v>41</v>
      </c>
      <c r="B32" s="8">
        <v>1.7</v>
      </c>
      <c r="C32" s="9">
        <v>2</v>
      </c>
      <c r="D32" s="10">
        <v>1.83546</v>
      </c>
      <c r="E32" s="9">
        <v>60</v>
      </c>
      <c r="F32" s="8">
        <f t="shared" si="1"/>
        <v>478.44219990600004</v>
      </c>
      <c r="G32" s="36">
        <f t="shared" si="2"/>
        <v>516.71757589848</v>
      </c>
      <c r="H32" s="42">
        <f t="shared" si="3"/>
        <v>594.2252122832521</v>
      </c>
      <c r="I32" s="20">
        <f t="shared" si="4"/>
        <v>16.836381014692144</v>
      </c>
      <c r="J32" s="20">
        <f t="shared" si="0"/>
        <v>611.0615932979442</v>
      </c>
      <c r="K32" s="20">
        <f t="shared" si="5"/>
        <v>32.422399999999996</v>
      </c>
      <c r="L32" s="20">
        <f t="shared" si="6"/>
        <v>643.4839932979443</v>
      </c>
      <c r="M32" s="26">
        <f t="shared" si="7"/>
        <v>23.570933420569002</v>
      </c>
      <c r="N32" s="26">
        <f t="shared" si="8"/>
        <v>634.6325267185132</v>
      </c>
      <c r="O32" s="26">
        <f t="shared" si="9"/>
        <v>675.8836409552165</v>
      </c>
      <c r="P32" s="26">
        <f t="shared" si="10"/>
        <v>35.0810368</v>
      </c>
      <c r="Q32" s="26">
        <f t="shared" si="11"/>
        <v>710.9646777552165</v>
      </c>
      <c r="R32" s="31">
        <f t="shared" si="12"/>
        <v>721.8437285401711</v>
      </c>
      <c r="S32" s="31">
        <f t="shared" si="13"/>
        <v>37.71211456</v>
      </c>
      <c r="T32" s="31">
        <f t="shared" si="14"/>
        <v>759.5558431001712</v>
      </c>
    </row>
    <row r="33" spans="1:20" ht="12.75">
      <c r="A33" s="7" t="s">
        <v>43</v>
      </c>
      <c r="B33" s="8">
        <v>1.7</v>
      </c>
      <c r="C33" s="9">
        <v>1</v>
      </c>
      <c r="D33" s="10">
        <v>1.73349</v>
      </c>
      <c r="E33" s="9">
        <v>60</v>
      </c>
      <c r="F33" s="8">
        <v>112.966</v>
      </c>
      <c r="G33" s="36">
        <f t="shared" si="2"/>
        <v>122.00328</v>
      </c>
      <c r="H33" s="42">
        <f t="shared" si="3"/>
        <v>140.30377199999998</v>
      </c>
      <c r="I33" s="20">
        <f t="shared" si="4"/>
        <v>3.9752735399999994</v>
      </c>
      <c r="J33" s="20">
        <f t="shared" si="0"/>
        <v>144.27904553999997</v>
      </c>
      <c r="K33" s="20">
        <f t="shared" si="5"/>
        <v>16.211199999999998</v>
      </c>
      <c r="L33" s="20">
        <f t="shared" si="6"/>
        <v>160.49024553999996</v>
      </c>
      <c r="M33" s="26">
        <f t="shared" si="7"/>
        <v>5.565382955999999</v>
      </c>
      <c r="N33" s="26">
        <f t="shared" si="8"/>
        <v>149.84442849599998</v>
      </c>
      <c r="O33" s="26">
        <f t="shared" si="9"/>
        <v>159.58431634823998</v>
      </c>
      <c r="P33" s="26">
        <f t="shared" si="10"/>
        <v>17.5405184</v>
      </c>
      <c r="Q33" s="26">
        <f t="shared" si="11"/>
        <v>177.12483474823998</v>
      </c>
      <c r="R33" s="31">
        <f t="shared" si="12"/>
        <v>170.43604985992027</v>
      </c>
      <c r="S33" s="31">
        <f t="shared" si="13"/>
        <v>18.85605728</v>
      </c>
      <c r="T33" s="31">
        <f t="shared" si="14"/>
        <v>189.2921071399203</v>
      </c>
    </row>
    <row r="34" spans="1:20" ht="12.75">
      <c r="A34" s="7" t="s">
        <v>44</v>
      </c>
      <c r="B34" s="8">
        <v>1.7</v>
      </c>
      <c r="C34" s="9">
        <v>3</v>
      </c>
      <c r="D34" s="10">
        <v>1.99125</v>
      </c>
      <c r="E34" s="9">
        <v>60</v>
      </c>
      <c r="F34" s="8">
        <v>588.258</v>
      </c>
      <c r="G34" s="36">
        <f t="shared" si="2"/>
        <v>635.3186400000001</v>
      </c>
      <c r="H34" s="42">
        <f t="shared" si="3"/>
        <v>730.616436</v>
      </c>
      <c r="I34" s="20">
        <f t="shared" si="4"/>
        <v>20.70079902</v>
      </c>
      <c r="J34" s="20">
        <f t="shared" si="0"/>
        <v>751.31723502</v>
      </c>
      <c r="K34" s="20">
        <f t="shared" si="5"/>
        <v>48.633599999999994</v>
      </c>
      <c r="L34" s="20">
        <f t="shared" si="6"/>
        <v>799.95083502</v>
      </c>
      <c r="M34" s="26">
        <f t="shared" si="7"/>
        <v>28.981118628000004</v>
      </c>
      <c r="N34" s="26">
        <f t="shared" si="8"/>
        <v>780.298353648</v>
      </c>
      <c r="O34" s="26">
        <f t="shared" si="9"/>
        <v>831.01774663512</v>
      </c>
      <c r="P34" s="26">
        <f t="shared" si="10"/>
        <v>52.621555199999996</v>
      </c>
      <c r="Q34" s="26">
        <f t="shared" si="11"/>
        <v>883.63930183512</v>
      </c>
      <c r="R34" s="31">
        <f t="shared" si="12"/>
        <v>887.5269534063082</v>
      </c>
      <c r="S34" s="31">
        <f t="shared" si="13"/>
        <v>56.56817184</v>
      </c>
      <c r="T34" s="31">
        <f t="shared" si="14"/>
        <v>944.0951252463082</v>
      </c>
    </row>
    <row r="35" spans="1:20" ht="12.75">
      <c r="A35" s="7" t="s">
        <v>45</v>
      </c>
      <c r="B35" s="8">
        <v>1.7</v>
      </c>
      <c r="C35" s="9">
        <v>1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20">
        <f t="shared" si="4"/>
        <v>3.741400799999999</v>
      </c>
      <c r="J35" s="20">
        <f t="shared" si="0"/>
        <v>135.79084079999998</v>
      </c>
      <c r="K35" s="20">
        <f t="shared" si="5"/>
        <v>16.211199999999998</v>
      </c>
      <c r="L35" s="20">
        <f t="shared" si="6"/>
        <v>152.00204079999997</v>
      </c>
      <c r="M35" s="26">
        <f t="shared" si="7"/>
        <v>5.237961119999999</v>
      </c>
      <c r="N35" s="26">
        <f t="shared" si="8"/>
        <v>141.02880191999998</v>
      </c>
      <c r="O35" s="26">
        <f t="shared" si="9"/>
        <v>150.19567404479997</v>
      </c>
      <c r="P35" s="26">
        <f t="shared" si="10"/>
        <v>17.5405184</v>
      </c>
      <c r="Q35" s="26">
        <f t="shared" si="11"/>
        <v>167.73619244479997</v>
      </c>
      <c r="R35" s="31">
        <f t="shared" si="12"/>
        <v>160.40897987984638</v>
      </c>
      <c r="S35" s="31">
        <f t="shared" si="13"/>
        <v>18.85605728</v>
      </c>
      <c r="T35" s="31">
        <f t="shared" si="14"/>
        <v>179.26503715984637</v>
      </c>
    </row>
    <row r="36" spans="1:20" ht="12.75">
      <c r="A36" s="11" t="s">
        <v>42</v>
      </c>
      <c r="B36" s="12">
        <f aca="true" t="shared" si="15" ref="B36:G36">B5+B6+B7+B8+B9+B10+B11+B12+B13+B14+B15+B16+B17+B18+B19+B20+B21+B22+B23+B24+B25+B26+B27+B28+B29+B30+B31+B32+B33+B34+B35</f>
        <v>54.000000000000014</v>
      </c>
      <c r="C36" s="13">
        <f t="shared" si="15"/>
        <v>37</v>
      </c>
      <c r="D36" s="14">
        <f t="shared" si="15"/>
        <v>53.89398000000001</v>
      </c>
      <c r="E36" s="13">
        <f t="shared" si="15"/>
        <v>1860</v>
      </c>
      <c r="F36" s="12">
        <f t="shared" si="15"/>
        <v>7434.596265202499</v>
      </c>
      <c r="G36" s="37">
        <f t="shared" si="15"/>
        <v>8029.3639664187</v>
      </c>
      <c r="H36" s="43">
        <f>SUM(H5:H35)</f>
        <v>9233.768561381505</v>
      </c>
      <c r="I36" s="21">
        <f aca="true" t="shared" si="16" ref="I36:T36">SUM(I5:I35)</f>
        <v>261.62344257247605</v>
      </c>
      <c r="J36" s="21">
        <f t="shared" si="16"/>
        <v>9495.39200395398</v>
      </c>
      <c r="K36" s="21">
        <f t="shared" si="16"/>
        <v>599.8144000000001</v>
      </c>
      <c r="L36" s="21">
        <f t="shared" si="16"/>
        <v>10095.206403953984</v>
      </c>
      <c r="M36" s="27">
        <f t="shared" si="16"/>
        <v>366.27281960146644</v>
      </c>
      <c r="N36" s="27">
        <f t="shared" si="16"/>
        <v>9861.66482355545</v>
      </c>
      <c r="O36" s="27">
        <f t="shared" si="16"/>
        <v>10502.673037086552</v>
      </c>
      <c r="P36" s="27">
        <f t="shared" si="16"/>
        <v>648.9991808</v>
      </c>
      <c r="Q36" s="27">
        <f t="shared" si="16"/>
        <v>11151.672217886551</v>
      </c>
      <c r="R36" s="32">
        <f t="shared" si="16"/>
        <v>11216.854803608436</v>
      </c>
      <c r="S36" s="32">
        <f t="shared" si="16"/>
        <v>697.6741193600001</v>
      </c>
      <c r="T36" s="32">
        <f t="shared" si="16"/>
        <v>11914.528922968437</v>
      </c>
    </row>
    <row r="37" spans="7:20" ht="12.75">
      <c r="G37" s="33"/>
      <c r="H37" s="38"/>
      <c r="I37" s="33"/>
      <c r="J37" s="33"/>
      <c r="K37" s="33"/>
      <c r="L37" s="33"/>
      <c r="M37" s="48"/>
      <c r="N37" s="48"/>
      <c r="O37" s="48"/>
      <c r="P37" s="48"/>
      <c r="Q37" s="48"/>
      <c r="R37" s="49"/>
      <c r="S37" s="49"/>
      <c r="T37" s="49"/>
    </row>
    <row r="38" spans="7:20" ht="12.75">
      <c r="G38" s="33"/>
      <c r="H38" s="38"/>
      <c r="I38" s="33"/>
      <c r="J38" s="33"/>
      <c r="K38" s="33"/>
      <c r="L38" s="33"/>
      <c r="M38" s="48"/>
      <c r="N38" s="48"/>
      <c r="O38" s="48"/>
      <c r="P38" s="48"/>
      <c r="Q38" s="48"/>
      <c r="R38" s="49"/>
      <c r="S38" s="49"/>
      <c r="T38" s="49"/>
    </row>
    <row r="39" spans="1:20" ht="12.75">
      <c r="A39" s="45" t="s">
        <v>92</v>
      </c>
      <c r="B39" s="4"/>
      <c r="C39" s="4">
        <v>0</v>
      </c>
      <c r="D39" s="4"/>
      <c r="E39" s="4"/>
      <c r="F39" s="4"/>
      <c r="G39" s="19"/>
      <c r="H39" s="44"/>
      <c r="I39" s="20"/>
      <c r="J39" s="20"/>
      <c r="K39" s="19"/>
      <c r="L39" s="20"/>
      <c r="M39" s="26">
        <f>I39/5*7</f>
        <v>0</v>
      </c>
      <c r="N39" s="26">
        <f>J39+M39</f>
        <v>0</v>
      </c>
      <c r="O39" s="26">
        <f>N39*106.5/100</f>
        <v>0</v>
      </c>
      <c r="P39" s="26">
        <f>K39*108.2/100</f>
        <v>0</v>
      </c>
      <c r="Q39" s="26">
        <f>O39+P39</f>
        <v>0</v>
      </c>
      <c r="R39" s="31">
        <f>O39*106.8/100</f>
        <v>0</v>
      </c>
      <c r="S39" s="31">
        <f>P39*107.5/100</f>
        <v>0</v>
      </c>
      <c r="T39" s="31">
        <f>R39+S39</f>
        <v>0</v>
      </c>
    </row>
    <row r="40" spans="1:20" ht="12.75">
      <c r="A40" s="45" t="s">
        <v>93</v>
      </c>
      <c r="B40" s="4"/>
      <c r="C40" s="4">
        <v>1</v>
      </c>
      <c r="D40" s="4"/>
      <c r="E40" s="4"/>
      <c r="F40" s="4"/>
      <c r="G40" s="19">
        <v>129.2</v>
      </c>
      <c r="H40" s="44">
        <f>G40*1.15</f>
        <v>148.57999999999998</v>
      </c>
      <c r="I40" s="20">
        <f>H40*6.8%/12*5</f>
        <v>4.209766666666666</v>
      </c>
      <c r="J40" s="20">
        <f>H40+I40</f>
        <v>152.78976666666665</v>
      </c>
      <c r="K40" s="19">
        <v>16.2</v>
      </c>
      <c r="L40" s="20">
        <f>J40+K40</f>
        <v>168.98976666666664</v>
      </c>
      <c r="M40" s="26">
        <f>I40/5*7</f>
        <v>5.893673333333332</v>
      </c>
      <c r="N40" s="26">
        <f>J40+M40</f>
        <v>158.68344</v>
      </c>
      <c r="O40" s="26">
        <f>N40*106.5/100</f>
        <v>168.9978636</v>
      </c>
      <c r="P40" s="26">
        <f>K40*108.2/100</f>
        <v>17.528399999999998</v>
      </c>
      <c r="Q40" s="26">
        <f>O40+P40</f>
        <v>186.5262636</v>
      </c>
      <c r="R40" s="31">
        <f>O40*106.8/100</f>
        <v>180.48971832479998</v>
      </c>
      <c r="S40" s="31">
        <f>P40*107.5/100</f>
        <v>18.843029999999995</v>
      </c>
      <c r="T40" s="31">
        <f>R40+S40</f>
        <v>199.33274832479998</v>
      </c>
    </row>
    <row r="41" spans="1:20" ht="12.75">
      <c r="A41" s="45" t="s">
        <v>94</v>
      </c>
      <c r="B41" s="4"/>
      <c r="C41" s="4">
        <v>1</v>
      </c>
      <c r="D41" s="4"/>
      <c r="E41" s="4"/>
      <c r="F41" s="4"/>
      <c r="G41" s="19">
        <v>129.2</v>
      </c>
      <c r="H41" s="44">
        <f>G41*1.15</f>
        <v>148.57999999999998</v>
      </c>
      <c r="I41" s="20">
        <f>H41*6.8%/12*5</f>
        <v>4.209766666666666</v>
      </c>
      <c r="J41" s="20">
        <f>H41+I41</f>
        <v>152.78976666666665</v>
      </c>
      <c r="K41" s="19">
        <v>16.2</v>
      </c>
      <c r="L41" s="20">
        <f>J41+K41</f>
        <v>168.98976666666664</v>
      </c>
      <c r="M41" s="26">
        <f>I41/5*7</f>
        <v>5.893673333333332</v>
      </c>
      <c r="N41" s="26">
        <f>J41+M41</f>
        <v>158.68344</v>
      </c>
      <c r="O41" s="26">
        <f>N41*106.5/100</f>
        <v>168.9978636</v>
      </c>
      <c r="P41" s="26">
        <f>K41*108.2/100</f>
        <v>17.528399999999998</v>
      </c>
      <c r="Q41" s="26">
        <f>O41+P41</f>
        <v>186.5262636</v>
      </c>
      <c r="R41" s="31">
        <f>O41*106.8/100</f>
        <v>180.48971832479998</v>
      </c>
      <c r="S41" s="31">
        <f>P41*107.5/100</f>
        <v>18.843029999999995</v>
      </c>
      <c r="T41" s="31">
        <f>R41+S41</f>
        <v>199.33274832479998</v>
      </c>
    </row>
    <row r="42" spans="1:20" ht="12.75">
      <c r="A42" s="45" t="s">
        <v>95</v>
      </c>
      <c r="B42" s="4"/>
      <c r="C42" s="4">
        <v>1</v>
      </c>
      <c r="D42" s="4"/>
      <c r="E42" s="4"/>
      <c r="F42" s="4"/>
      <c r="G42" s="19">
        <v>129.2</v>
      </c>
      <c r="H42" s="44">
        <f>G42*1.15</f>
        <v>148.57999999999998</v>
      </c>
      <c r="I42" s="20">
        <f>H42*6.8%/12*5</f>
        <v>4.209766666666666</v>
      </c>
      <c r="J42" s="20">
        <f>H42+I42</f>
        <v>152.78976666666665</v>
      </c>
      <c r="K42" s="19">
        <v>16.2</v>
      </c>
      <c r="L42" s="20">
        <f>J42+K42</f>
        <v>168.98976666666664</v>
      </c>
      <c r="M42" s="26">
        <f>I42/5*7</f>
        <v>5.893673333333332</v>
      </c>
      <c r="N42" s="26">
        <f>J42+M42</f>
        <v>158.68344</v>
      </c>
      <c r="O42" s="26">
        <f>N42*106.5/100</f>
        <v>168.9978636</v>
      </c>
      <c r="P42" s="26">
        <f>K42*108.2/100</f>
        <v>17.528399999999998</v>
      </c>
      <c r="Q42" s="26">
        <f>O42+P42</f>
        <v>186.5262636</v>
      </c>
      <c r="R42" s="31">
        <f>O42*106.8/100</f>
        <v>180.48971832479998</v>
      </c>
      <c r="S42" s="31">
        <f>P42*107.5/100</f>
        <v>18.843029999999995</v>
      </c>
      <c r="T42" s="31">
        <f>R42+S42</f>
        <v>199.33274832479998</v>
      </c>
    </row>
    <row r="43" spans="1:20" ht="12.75">
      <c r="A43" s="3" t="s">
        <v>42</v>
      </c>
      <c r="B43" s="4"/>
      <c r="C43" s="3">
        <f>C39+C40+C41+C42</f>
        <v>3</v>
      </c>
      <c r="D43" s="3"/>
      <c r="E43" s="3"/>
      <c r="F43" s="3"/>
      <c r="G43" s="46">
        <f aca="true" t="shared" si="17" ref="G43:M43">G39+G40+G41+G42</f>
        <v>387.59999999999997</v>
      </c>
      <c r="H43" s="47">
        <f t="shared" si="17"/>
        <v>445.73999999999995</v>
      </c>
      <c r="I43" s="21">
        <f t="shared" si="17"/>
        <v>12.629299999999997</v>
      </c>
      <c r="J43" s="21">
        <f t="shared" si="17"/>
        <v>458.36929999999995</v>
      </c>
      <c r="K43" s="46">
        <f t="shared" si="17"/>
        <v>48.599999999999994</v>
      </c>
      <c r="L43" s="21">
        <f t="shared" si="17"/>
        <v>506.9692999999999</v>
      </c>
      <c r="M43" s="27">
        <f t="shared" si="17"/>
        <v>17.681019999999997</v>
      </c>
      <c r="N43" s="27">
        <f>J43+M43</f>
        <v>476.05031999999994</v>
      </c>
      <c r="O43" s="27">
        <f aca="true" t="shared" si="18" ref="O43:T43">O39+O40+O41+O42</f>
        <v>506.9935908</v>
      </c>
      <c r="P43" s="27">
        <f t="shared" si="18"/>
        <v>52.58519999999999</v>
      </c>
      <c r="Q43" s="27">
        <f t="shared" si="18"/>
        <v>559.5787908</v>
      </c>
      <c r="R43" s="32">
        <f t="shared" si="18"/>
        <v>541.4691549744</v>
      </c>
      <c r="S43" s="32">
        <f t="shared" si="18"/>
        <v>56.52908999999998</v>
      </c>
      <c r="T43" s="32">
        <f t="shared" si="18"/>
        <v>597.9982449744</v>
      </c>
    </row>
    <row r="44" spans="7:8" ht="12.75">
      <c r="G44" s="33"/>
      <c r="H44" s="38"/>
    </row>
    <row r="45" spans="7:8" ht="12.75">
      <c r="G45" s="33"/>
      <c r="H45" s="38"/>
    </row>
    <row r="46" spans="1:20" ht="15">
      <c r="A46" s="50"/>
      <c r="B46" s="50"/>
      <c r="C46" s="50"/>
      <c r="D46" s="50"/>
      <c r="E46" s="50"/>
      <c r="F46" s="50"/>
      <c r="G46" s="52">
        <f>G36+G43</f>
        <v>8416.9639664187</v>
      </c>
      <c r="H46" s="52">
        <f>H36+H43</f>
        <v>9679.508561381504</v>
      </c>
      <c r="I46" s="51">
        <f aca="true" t="shared" si="19" ref="I46:T46">I36+I43</f>
        <v>274.25274257247605</v>
      </c>
      <c r="J46" s="51">
        <f t="shared" si="19"/>
        <v>9953.761303953981</v>
      </c>
      <c r="K46" s="51">
        <f t="shared" si="19"/>
        <v>648.4144000000001</v>
      </c>
      <c r="L46" s="51">
        <f t="shared" si="19"/>
        <v>10602.175703953984</v>
      </c>
      <c r="M46" s="51">
        <f t="shared" si="19"/>
        <v>383.9538396014664</v>
      </c>
      <c r="N46" s="51">
        <f t="shared" si="19"/>
        <v>10337.71514355545</v>
      </c>
      <c r="O46" s="51">
        <f t="shared" si="19"/>
        <v>11009.666627886552</v>
      </c>
      <c r="P46" s="51">
        <f t="shared" si="19"/>
        <v>701.5843808</v>
      </c>
      <c r="Q46" s="51">
        <f t="shared" si="19"/>
        <v>11711.251008686551</v>
      </c>
      <c r="R46" s="51">
        <f t="shared" si="19"/>
        <v>11758.323958582836</v>
      </c>
      <c r="S46" s="51">
        <f t="shared" si="19"/>
        <v>754.2032093600001</v>
      </c>
      <c r="T46" s="51">
        <f t="shared" si="19"/>
        <v>12512.527167942837</v>
      </c>
    </row>
    <row r="47" spans="7:8" ht="12.75">
      <c r="G47" s="33"/>
      <c r="H47" s="3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view="pageBreakPreview" zoomScaleNormal="85" zoomScaleSheetLayoutView="100" zoomScalePageLayoutView="89" workbookViewId="0" topLeftCell="E1">
      <selection activeCell="K1" sqref="K1:Q1"/>
    </sheetView>
  </sheetViews>
  <sheetFormatPr defaultColWidth="9.00390625" defaultRowHeight="12.75"/>
  <cols>
    <col min="1" max="1" width="4.625" style="0" customWidth="1"/>
    <col min="2" max="2" width="27.50390625" style="0" customWidth="1"/>
    <col min="3" max="3" width="10.00390625" style="0" customWidth="1"/>
    <col min="4" max="4" width="8.125" style="0" customWidth="1"/>
    <col min="5" max="5" width="11.375" style="0" customWidth="1"/>
    <col min="6" max="6" width="11.50390625" style="0" customWidth="1"/>
    <col min="7" max="7" width="9.625" style="0" customWidth="1"/>
    <col min="8" max="8" width="12.625" style="0" customWidth="1"/>
    <col min="9" max="9" width="11.875" style="0" customWidth="1"/>
    <col min="10" max="10" width="11.50390625" style="0" customWidth="1"/>
    <col min="11" max="11" width="12.625" style="0" customWidth="1"/>
    <col min="12" max="12" width="11.00390625" style="0" customWidth="1"/>
    <col min="13" max="13" width="10.00390625" style="0" customWidth="1"/>
    <col min="14" max="14" width="10.625" style="0" customWidth="1"/>
    <col min="15" max="15" width="14.50390625" style="0" customWidth="1"/>
    <col min="16" max="16" width="17.625" style="0" customWidth="1"/>
    <col min="17" max="17" width="17.00390625" style="0" customWidth="1"/>
  </cols>
  <sheetData>
    <row r="1" spans="11:22" ht="78" customHeight="1">
      <c r="K1" s="174" t="s">
        <v>170</v>
      </c>
      <c r="L1" s="174"/>
      <c r="M1" s="174"/>
      <c r="N1" s="174"/>
      <c r="O1" s="174"/>
      <c r="P1" s="174"/>
      <c r="Q1" s="174"/>
      <c r="R1" s="115"/>
      <c r="S1" s="115"/>
      <c r="T1" s="115"/>
      <c r="U1" s="115"/>
      <c r="V1" s="115"/>
    </row>
    <row r="2" spans="1:22" ht="23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80" t="s">
        <v>168</v>
      </c>
      <c r="L2" s="180"/>
      <c r="M2" s="180"/>
      <c r="N2" s="180"/>
      <c r="O2" s="180"/>
      <c r="P2" s="180"/>
      <c r="Q2" s="180"/>
      <c r="R2" s="116"/>
      <c r="S2" s="116"/>
      <c r="T2" s="116"/>
      <c r="U2" s="116"/>
      <c r="V2" s="116"/>
    </row>
    <row r="3" spans="1:22" ht="49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81" t="s">
        <v>167</v>
      </c>
      <c r="L3" s="181"/>
      <c r="M3" s="181"/>
      <c r="N3" s="181"/>
      <c r="O3" s="181"/>
      <c r="P3" s="181"/>
      <c r="Q3" s="181"/>
      <c r="R3" s="117"/>
      <c r="S3" s="117"/>
      <c r="T3" s="117"/>
      <c r="U3" s="117"/>
      <c r="V3" s="117"/>
    </row>
    <row r="4" spans="1:17" ht="67.5" customHeight="1">
      <c r="A4" s="165" t="s">
        <v>169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1.25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7" ht="15">
      <c r="A6" s="147" t="s">
        <v>122</v>
      </c>
      <c r="B6" s="147"/>
      <c r="C6" s="166" t="s">
        <v>127</v>
      </c>
      <c r="D6" s="166"/>
      <c r="E6" s="166"/>
      <c r="F6" s="166"/>
      <c r="G6" s="166"/>
      <c r="H6" s="166"/>
      <c r="I6" s="166"/>
      <c r="J6" s="167"/>
      <c r="K6" s="167"/>
      <c r="L6" s="167"/>
      <c r="M6" s="167"/>
      <c r="N6" s="167"/>
      <c r="O6" s="167"/>
      <c r="P6" s="164"/>
      <c r="Q6" s="164"/>
    </row>
    <row r="7" spans="1:17" ht="19.5" customHeight="1">
      <c r="A7" s="147" t="s">
        <v>113</v>
      </c>
      <c r="B7" s="147"/>
      <c r="C7" s="182" t="s">
        <v>128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71"/>
      <c r="P7" s="172"/>
      <c r="Q7" s="172"/>
    </row>
    <row r="8" spans="1:17" ht="15.75" customHeight="1">
      <c r="A8" s="146" t="s">
        <v>130</v>
      </c>
      <c r="B8" s="146"/>
      <c r="C8" s="160" t="s">
        <v>163</v>
      </c>
      <c r="D8" s="160"/>
      <c r="E8" s="160"/>
      <c r="F8" s="160"/>
      <c r="G8" s="160"/>
      <c r="H8" s="160"/>
      <c r="I8" s="160"/>
      <c r="J8" s="160"/>
      <c r="K8" s="183"/>
      <c r="L8" s="183"/>
      <c r="M8" s="183"/>
      <c r="N8" s="183"/>
      <c r="O8" s="183"/>
      <c r="P8" s="161"/>
      <c r="Q8" s="161"/>
    </row>
    <row r="9" spans="1:17" ht="14.25" customHeight="1">
      <c r="A9" s="146" t="s">
        <v>131</v>
      </c>
      <c r="B9" s="146"/>
      <c r="C9" s="160" t="s">
        <v>164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1"/>
      <c r="Q9" s="161"/>
    </row>
    <row r="10" spans="1:17" ht="15">
      <c r="A10" s="146" t="s">
        <v>124</v>
      </c>
      <c r="B10" s="146"/>
      <c r="C10" s="170" t="s">
        <v>129</v>
      </c>
      <c r="D10" s="170"/>
      <c r="E10" s="170"/>
      <c r="F10" s="170"/>
      <c r="G10" s="170"/>
      <c r="H10" s="170"/>
      <c r="I10" s="170"/>
      <c r="J10" s="170"/>
      <c r="K10" s="171"/>
      <c r="L10" s="171"/>
      <c r="M10" s="171"/>
      <c r="N10" s="171"/>
      <c r="O10" s="171"/>
      <c r="P10" s="172"/>
      <c r="Q10" s="172"/>
    </row>
    <row r="11" spans="1:17" ht="15" customHeight="1">
      <c r="A11" s="146" t="s">
        <v>114</v>
      </c>
      <c r="B11" s="146"/>
      <c r="C11" s="170" t="s">
        <v>135</v>
      </c>
      <c r="D11" s="170"/>
      <c r="E11" s="170"/>
      <c r="F11" s="170"/>
      <c r="G11" s="170"/>
      <c r="H11" s="170"/>
      <c r="I11" s="170"/>
      <c r="J11" s="170"/>
      <c r="K11" s="171"/>
      <c r="L11" s="171"/>
      <c r="M11" s="171"/>
      <c r="N11" s="171"/>
      <c r="O11" s="171"/>
      <c r="P11" s="172"/>
      <c r="Q11" s="172"/>
    </row>
    <row r="12" spans="1:17" ht="15" customHeight="1">
      <c r="A12" s="146" t="s">
        <v>125</v>
      </c>
      <c r="B12" s="146"/>
      <c r="C12" s="162" t="s">
        <v>133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3"/>
      <c r="P12" s="164"/>
      <c r="Q12" s="164"/>
    </row>
    <row r="13" spans="1:17" ht="18" customHeight="1">
      <c r="A13" s="173" t="s">
        <v>115</v>
      </c>
      <c r="B13" s="173"/>
      <c r="C13" s="150" t="s">
        <v>165</v>
      </c>
      <c r="D13" s="150"/>
      <c r="E13" s="150"/>
      <c r="F13" s="150"/>
      <c r="G13" s="150"/>
      <c r="H13" s="150"/>
      <c r="I13" s="150"/>
      <c r="J13" s="151"/>
      <c r="K13" s="151"/>
      <c r="L13" s="151"/>
      <c r="M13" s="151"/>
      <c r="N13" s="151"/>
      <c r="O13" s="151"/>
      <c r="P13" s="152"/>
      <c r="Q13" s="152"/>
    </row>
    <row r="14" spans="1:17" ht="27" customHeight="1">
      <c r="A14" s="179" t="s">
        <v>123</v>
      </c>
      <c r="B14" s="179"/>
      <c r="C14" s="170" t="s">
        <v>153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2"/>
      <c r="Q14" s="172"/>
    </row>
    <row r="15" spans="1:17" ht="9" customHeight="1">
      <c r="A15" s="84"/>
      <c r="B15" s="84"/>
      <c r="C15" s="87"/>
      <c r="D15" s="87"/>
      <c r="E15" s="87"/>
      <c r="F15" s="87"/>
      <c r="G15" s="87"/>
      <c r="H15" s="87"/>
      <c r="I15" s="87"/>
      <c r="J15" s="87"/>
      <c r="K15" s="88"/>
      <c r="L15" s="88"/>
      <c r="M15" s="88"/>
      <c r="N15" s="88"/>
      <c r="O15" s="88"/>
      <c r="P15" s="84"/>
      <c r="Q15" s="84"/>
    </row>
    <row r="16" spans="1:17" ht="12.75" customHeight="1">
      <c r="A16" s="157" t="s">
        <v>116</v>
      </c>
      <c r="B16" s="154" t="s">
        <v>120</v>
      </c>
      <c r="C16" s="176" t="s">
        <v>132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91" t="s">
        <v>119</v>
      </c>
      <c r="Q16" s="91" t="s">
        <v>121</v>
      </c>
    </row>
    <row r="17" spans="1:17" ht="12.75" customHeight="1">
      <c r="A17" s="158"/>
      <c r="B17" s="155"/>
      <c r="C17" s="153" t="s">
        <v>140</v>
      </c>
      <c r="D17" s="153"/>
      <c r="E17" s="153"/>
      <c r="F17" s="153"/>
      <c r="G17" s="153"/>
      <c r="H17" s="153"/>
      <c r="I17" s="153" t="s">
        <v>141</v>
      </c>
      <c r="J17" s="153"/>
      <c r="K17" s="153"/>
      <c r="L17" s="153"/>
      <c r="M17" s="153"/>
      <c r="N17" s="153"/>
      <c r="O17" s="148" t="s">
        <v>154</v>
      </c>
      <c r="P17" s="91"/>
      <c r="Q17" s="91"/>
    </row>
    <row r="18" spans="1:17" ht="198">
      <c r="A18" s="159"/>
      <c r="B18" s="156"/>
      <c r="C18" s="118" t="s">
        <v>138</v>
      </c>
      <c r="D18" s="118" t="s">
        <v>143</v>
      </c>
      <c r="E18" s="118" t="s">
        <v>160</v>
      </c>
      <c r="F18" s="118" t="s">
        <v>162</v>
      </c>
      <c r="G18" s="118" t="s">
        <v>144</v>
      </c>
      <c r="H18" s="118" t="s">
        <v>145</v>
      </c>
      <c r="I18" s="118" t="s">
        <v>142</v>
      </c>
      <c r="J18" s="118" t="s">
        <v>149</v>
      </c>
      <c r="K18" s="118" t="s">
        <v>147</v>
      </c>
      <c r="L18" s="119" t="s">
        <v>146</v>
      </c>
      <c r="M18" s="118" t="s">
        <v>150</v>
      </c>
      <c r="N18" s="118" t="s">
        <v>155</v>
      </c>
      <c r="O18" s="149"/>
      <c r="P18" s="91" t="s">
        <v>126</v>
      </c>
      <c r="Q18" s="92" t="s">
        <v>126</v>
      </c>
    </row>
    <row r="19" spans="1:17" ht="12.75">
      <c r="A19" s="93">
        <v>1</v>
      </c>
      <c r="B19" s="93">
        <v>2</v>
      </c>
      <c r="C19" s="93">
        <v>3</v>
      </c>
      <c r="D19" s="93">
        <v>4</v>
      </c>
      <c r="E19" s="93">
        <v>5</v>
      </c>
      <c r="F19" s="93" t="s">
        <v>161</v>
      </c>
      <c r="G19" s="93" t="s">
        <v>139</v>
      </c>
      <c r="H19" s="93" t="s">
        <v>148</v>
      </c>
      <c r="I19" s="93">
        <v>9</v>
      </c>
      <c r="J19" s="92">
        <v>10</v>
      </c>
      <c r="K19" s="93" t="s">
        <v>151</v>
      </c>
      <c r="L19" s="93">
        <v>12</v>
      </c>
      <c r="M19" s="93" t="s">
        <v>152</v>
      </c>
      <c r="N19" s="93" t="s">
        <v>156</v>
      </c>
      <c r="O19" s="93" t="s">
        <v>157</v>
      </c>
      <c r="P19" s="92" t="s">
        <v>158</v>
      </c>
      <c r="Q19" s="92" t="s">
        <v>159</v>
      </c>
    </row>
    <row r="20" spans="1:17" s="112" customFormat="1" ht="33" customHeight="1">
      <c r="A20" s="111"/>
      <c r="B20" s="111"/>
      <c r="C20" s="111"/>
      <c r="D20" s="111"/>
      <c r="E20" s="113"/>
      <c r="F20" s="113"/>
      <c r="G20" s="113"/>
      <c r="H20" s="120"/>
      <c r="I20" s="111"/>
      <c r="J20" s="111"/>
      <c r="K20" s="111"/>
      <c r="L20" s="111"/>
      <c r="M20" s="111"/>
      <c r="N20" s="125"/>
      <c r="O20" s="120"/>
      <c r="P20" s="113"/>
      <c r="Q20" s="113"/>
    </row>
    <row r="21" spans="1:17" ht="12.75">
      <c r="A21" s="94"/>
      <c r="B21" s="94"/>
      <c r="C21" s="94"/>
      <c r="D21" s="94"/>
      <c r="E21" s="94"/>
      <c r="F21" s="94"/>
      <c r="G21" s="94"/>
      <c r="H21" s="121"/>
      <c r="I21" s="94"/>
      <c r="J21" s="94"/>
      <c r="K21" s="94"/>
      <c r="L21" s="94"/>
      <c r="M21" s="94"/>
      <c r="N21" s="121"/>
      <c r="O21" s="121"/>
      <c r="P21" s="85"/>
      <c r="Q21" s="85"/>
    </row>
    <row r="22" spans="1:17" ht="12.75" customHeight="1" hidden="1">
      <c r="A22" s="95" t="s">
        <v>93</v>
      </c>
      <c r="B22" s="96"/>
      <c r="C22" s="97"/>
      <c r="D22" s="97"/>
      <c r="E22" s="97"/>
      <c r="F22" s="97"/>
      <c r="G22" s="97"/>
      <c r="H22" s="122"/>
      <c r="I22" s="97"/>
      <c r="J22" s="96"/>
      <c r="K22" s="98"/>
      <c r="L22" s="98"/>
      <c r="M22" s="98"/>
      <c r="N22" s="126"/>
      <c r="O22" s="126"/>
      <c r="P22" s="85"/>
      <c r="Q22" s="85"/>
    </row>
    <row r="23" spans="1:17" ht="12.75" customHeight="1" hidden="1">
      <c r="A23" s="99" t="s">
        <v>47</v>
      </c>
      <c r="B23" s="85">
        <v>2740</v>
      </c>
      <c r="C23" s="100"/>
      <c r="D23" s="100"/>
      <c r="E23" s="100"/>
      <c r="F23" s="100"/>
      <c r="G23" s="100"/>
      <c r="H23" s="123"/>
      <c r="I23" s="100"/>
      <c r="J23" s="101"/>
      <c r="K23" s="98"/>
      <c r="L23" s="98"/>
      <c r="M23" s="98"/>
      <c r="N23" s="126"/>
      <c r="O23" s="126"/>
      <c r="P23" s="85"/>
      <c r="Q23" s="85"/>
    </row>
    <row r="24" spans="1:17" ht="12.75" customHeight="1" hidden="1">
      <c r="A24" s="99" t="s">
        <v>48</v>
      </c>
      <c r="B24" s="85">
        <v>2376</v>
      </c>
      <c r="C24" s="100"/>
      <c r="D24" s="100"/>
      <c r="E24" s="100"/>
      <c r="F24" s="100"/>
      <c r="G24" s="100"/>
      <c r="H24" s="123"/>
      <c r="I24" s="100"/>
      <c r="J24" s="101"/>
      <c r="K24" s="98"/>
      <c r="L24" s="98"/>
      <c r="M24" s="98"/>
      <c r="N24" s="126"/>
      <c r="O24" s="126"/>
      <c r="P24" s="85"/>
      <c r="Q24" s="85"/>
    </row>
    <row r="25" spans="1:17" ht="12.75" customHeight="1" hidden="1">
      <c r="A25" s="99" t="s">
        <v>49</v>
      </c>
      <c r="B25" s="85">
        <v>5541</v>
      </c>
      <c r="C25" s="100"/>
      <c r="D25" s="100"/>
      <c r="E25" s="100"/>
      <c r="F25" s="100"/>
      <c r="G25" s="100"/>
      <c r="H25" s="123"/>
      <c r="I25" s="100"/>
      <c r="J25" s="101"/>
      <c r="K25" s="102"/>
      <c r="L25" s="102"/>
      <c r="M25" s="102"/>
      <c r="N25" s="127"/>
      <c r="O25" s="126"/>
      <c r="P25" s="85"/>
      <c r="Q25" s="85"/>
    </row>
    <row r="26" spans="1:17" ht="12.75" customHeight="1" hidden="1">
      <c r="A26" s="99" t="s">
        <v>50</v>
      </c>
      <c r="B26" s="85">
        <v>14303</v>
      </c>
      <c r="C26" s="100"/>
      <c r="D26" s="100"/>
      <c r="E26" s="100"/>
      <c r="F26" s="100"/>
      <c r="G26" s="100"/>
      <c r="H26" s="123"/>
      <c r="I26" s="100"/>
      <c r="J26" s="101"/>
      <c r="K26" s="102"/>
      <c r="L26" s="102"/>
      <c r="M26" s="102"/>
      <c r="N26" s="127"/>
      <c r="O26" s="126"/>
      <c r="P26" s="85"/>
      <c r="Q26" s="85"/>
    </row>
    <row r="27" spans="1:17" ht="12.75" hidden="1">
      <c r="A27" s="99" t="s">
        <v>51</v>
      </c>
      <c r="B27" s="85">
        <v>2712</v>
      </c>
      <c r="C27" s="100"/>
      <c r="D27" s="100"/>
      <c r="E27" s="100"/>
      <c r="F27" s="100"/>
      <c r="G27" s="100"/>
      <c r="H27" s="123"/>
      <c r="I27" s="100"/>
      <c r="J27" s="101"/>
      <c r="K27" s="98"/>
      <c r="L27" s="98"/>
      <c r="M27" s="98"/>
      <c r="N27" s="126"/>
      <c r="O27" s="126"/>
      <c r="P27" s="85"/>
      <c r="Q27" s="85"/>
    </row>
    <row r="28" spans="1:17" ht="12.75" hidden="1">
      <c r="A28" s="99" t="s">
        <v>94</v>
      </c>
      <c r="B28" s="85"/>
      <c r="C28" s="100"/>
      <c r="D28" s="100"/>
      <c r="E28" s="100"/>
      <c r="F28" s="100"/>
      <c r="G28" s="100"/>
      <c r="H28" s="123"/>
      <c r="I28" s="100"/>
      <c r="J28" s="101"/>
      <c r="K28" s="98"/>
      <c r="L28" s="98"/>
      <c r="M28" s="98"/>
      <c r="N28" s="126"/>
      <c r="O28" s="126"/>
      <c r="P28" s="85"/>
      <c r="Q28" s="85"/>
    </row>
    <row r="29" spans="1:17" ht="12.75" hidden="1">
      <c r="A29" s="99" t="s">
        <v>52</v>
      </c>
      <c r="B29" s="85">
        <v>5576</v>
      </c>
      <c r="C29" s="100"/>
      <c r="D29" s="100"/>
      <c r="E29" s="100"/>
      <c r="F29" s="100"/>
      <c r="G29" s="100"/>
      <c r="H29" s="123"/>
      <c r="I29" s="100"/>
      <c r="J29" s="101"/>
      <c r="K29" s="98"/>
      <c r="L29" s="98"/>
      <c r="M29" s="98"/>
      <c r="N29" s="126"/>
      <c r="O29" s="126"/>
      <c r="P29" s="85"/>
      <c r="Q29" s="85"/>
    </row>
    <row r="30" spans="1:17" ht="12.75" hidden="1">
      <c r="A30" s="99" t="s">
        <v>53</v>
      </c>
      <c r="B30" s="85">
        <v>3227</v>
      </c>
      <c r="C30" s="100"/>
      <c r="D30" s="100"/>
      <c r="E30" s="100"/>
      <c r="F30" s="100"/>
      <c r="G30" s="100"/>
      <c r="H30" s="123"/>
      <c r="I30" s="100"/>
      <c r="J30" s="101"/>
      <c r="K30" s="98"/>
      <c r="L30" s="98"/>
      <c r="M30" s="98"/>
      <c r="N30" s="126"/>
      <c r="O30" s="126"/>
      <c r="P30" s="85"/>
      <c r="Q30" s="85"/>
    </row>
    <row r="31" spans="1:17" ht="12.75" hidden="1">
      <c r="A31" s="99" t="s">
        <v>54</v>
      </c>
      <c r="B31" s="85">
        <v>2771</v>
      </c>
      <c r="C31" s="100"/>
      <c r="D31" s="100"/>
      <c r="E31" s="100"/>
      <c r="F31" s="100"/>
      <c r="G31" s="100"/>
      <c r="H31" s="123"/>
      <c r="I31" s="100"/>
      <c r="J31" s="101"/>
      <c r="K31" s="98"/>
      <c r="L31" s="98"/>
      <c r="M31" s="98"/>
      <c r="N31" s="126"/>
      <c r="O31" s="126"/>
      <c r="P31" s="85"/>
      <c r="Q31" s="85"/>
    </row>
    <row r="32" spans="1:17" ht="12.75" hidden="1">
      <c r="A32" s="99" t="s">
        <v>55</v>
      </c>
      <c r="B32" s="85">
        <v>9156</v>
      </c>
      <c r="C32" s="100"/>
      <c r="D32" s="100"/>
      <c r="E32" s="100"/>
      <c r="F32" s="100"/>
      <c r="G32" s="100"/>
      <c r="H32" s="123"/>
      <c r="I32" s="100"/>
      <c r="J32" s="101"/>
      <c r="K32" s="102"/>
      <c r="L32" s="102"/>
      <c r="M32" s="102"/>
      <c r="N32" s="127"/>
      <c r="O32" s="126"/>
      <c r="P32" s="85"/>
      <c r="Q32" s="85"/>
    </row>
    <row r="33" spans="1:17" ht="198" hidden="1">
      <c r="A33" s="103" t="s">
        <v>56</v>
      </c>
      <c r="B33" s="85">
        <v>25888</v>
      </c>
      <c r="C33" s="100"/>
      <c r="D33" s="100"/>
      <c r="E33" s="100"/>
      <c r="F33" s="100"/>
      <c r="G33" s="100"/>
      <c r="H33" s="123"/>
      <c r="I33" s="100"/>
      <c r="J33" s="101"/>
      <c r="K33" s="102"/>
      <c r="L33" s="102"/>
      <c r="M33" s="102"/>
      <c r="N33" s="127"/>
      <c r="O33" s="126"/>
      <c r="P33" s="85"/>
      <c r="Q33" s="85"/>
    </row>
    <row r="34" spans="1:17" ht="12.75" hidden="1">
      <c r="A34" s="99" t="s">
        <v>57</v>
      </c>
      <c r="B34" s="85">
        <v>4341</v>
      </c>
      <c r="C34" s="100"/>
      <c r="D34" s="100"/>
      <c r="E34" s="100"/>
      <c r="F34" s="100"/>
      <c r="G34" s="100"/>
      <c r="H34" s="123"/>
      <c r="I34" s="100"/>
      <c r="J34" s="101"/>
      <c r="K34" s="98"/>
      <c r="L34" s="98"/>
      <c r="M34" s="98"/>
      <c r="N34" s="126"/>
      <c r="O34" s="126"/>
      <c r="P34" s="85"/>
      <c r="Q34" s="85"/>
    </row>
    <row r="35" spans="1:17" ht="12.75" hidden="1">
      <c r="A35" s="99" t="s">
        <v>58</v>
      </c>
      <c r="B35" s="85">
        <v>3600</v>
      </c>
      <c r="C35" s="100"/>
      <c r="D35" s="100"/>
      <c r="E35" s="100"/>
      <c r="F35" s="100"/>
      <c r="G35" s="100"/>
      <c r="H35" s="123"/>
      <c r="I35" s="100"/>
      <c r="J35" s="101"/>
      <c r="K35" s="98"/>
      <c r="L35" s="98"/>
      <c r="M35" s="98"/>
      <c r="N35" s="126"/>
      <c r="O35" s="126"/>
      <c r="P35" s="85"/>
      <c r="Q35" s="85"/>
    </row>
    <row r="36" spans="1:17" ht="12.75" hidden="1">
      <c r="A36" s="99" t="s">
        <v>95</v>
      </c>
      <c r="B36" s="85"/>
      <c r="C36" s="100"/>
      <c r="D36" s="100"/>
      <c r="E36" s="100"/>
      <c r="F36" s="100"/>
      <c r="G36" s="100"/>
      <c r="H36" s="123"/>
      <c r="I36" s="100"/>
      <c r="J36" s="101"/>
      <c r="K36" s="98"/>
      <c r="L36" s="98"/>
      <c r="M36" s="98"/>
      <c r="N36" s="126"/>
      <c r="O36" s="126"/>
      <c r="P36" s="85"/>
      <c r="Q36" s="85"/>
    </row>
    <row r="37" spans="1:17" ht="12.75" hidden="1">
      <c r="A37" s="99" t="s">
        <v>59</v>
      </c>
      <c r="B37" s="85">
        <v>11219</v>
      </c>
      <c r="C37" s="100"/>
      <c r="D37" s="100"/>
      <c r="E37" s="100"/>
      <c r="F37" s="100"/>
      <c r="G37" s="100"/>
      <c r="H37" s="123"/>
      <c r="I37" s="100"/>
      <c r="J37" s="101"/>
      <c r="K37" s="102"/>
      <c r="L37" s="102"/>
      <c r="M37" s="102"/>
      <c r="N37" s="127"/>
      <c r="O37" s="126"/>
      <c r="P37" s="85"/>
      <c r="Q37" s="85"/>
    </row>
    <row r="38" spans="1:17" ht="12.75" hidden="1">
      <c r="A38" s="99" t="s">
        <v>60</v>
      </c>
      <c r="B38" s="85">
        <v>6759</v>
      </c>
      <c r="C38" s="100"/>
      <c r="D38" s="100"/>
      <c r="E38" s="100"/>
      <c r="F38" s="100"/>
      <c r="G38" s="100"/>
      <c r="H38" s="123"/>
      <c r="I38" s="100"/>
      <c r="J38" s="101"/>
      <c r="K38" s="98"/>
      <c r="L38" s="98"/>
      <c r="M38" s="98"/>
      <c r="N38" s="126"/>
      <c r="O38" s="126"/>
      <c r="P38" s="85"/>
      <c r="Q38" s="85"/>
    </row>
    <row r="39" spans="1:17" ht="12.75" hidden="1">
      <c r="A39" s="99" t="s">
        <v>61</v>
      </c>
      <c r="B39" s="85">
        <v>2624</v>
      </c>
      <c r="C39" s="100"/>
      <c r="D39" s="100"/>
      <c r="E39" s="100"/>
      <c r="F39" s="100"/>
      <c r="G39" s="100"/>
      <c r="H39" s="123"/>
      <c r="I39" s="100"/>
      <c r="J39" s="101"/>
      <c r="K39" s="98"/>
      <c r="L39" s="98"/>
      <c r="M39" s="98"/>
      <c r="N39" s="126"/>
      <c r="O39" s="126"/>
      <c r="P39" s="85"/>
      <c r="Q39" s="85"/>
    </row>
    <row r="40" spans="1:17" ht="12.75" hidden="1">
      <c r="A40" s="99" t="s">
        <v>62</v>
      </c>
      <c r="B40" s="85">
        <v>9445</v>
      </c>
      <c r="C40" s="100"/>
      <c r="D40" s="100"/>
      <c r="E40" s="100"/>
      <c r="F40" s="100"/>
      <c r="G40" s="100"/>
      <c r="H40" s="123"/>
      <c r="I40" s="100"/>
      <c r="J40" s="101"/>
      <c r="K40" s="102"/>
      <c r="L40" s="102"/>
      <c r="M40" s="102"/>
      <c r="N40" s="127"/>
      <c r="O40" s="126"/>
      <c r="P40" s="85"/>
      <c r="Q40" s="85"/>
    </row>
    <row r="41" spans="1:17" ht="12.75" hidden="1">
      <c r="A41" s="99" t="s">
        <v>63</v>
      </c>
      <c r="B41" s="85">
        <v>2935</v>
      </c>
      <c r="C41" s="100"/>
      <c r="D41" s="100"/>
      <c r="E41" s="100"/>
      <c r="F41" s="100"/>
      <c r="G41" s="100"/>
      <c r="H41" s="123"/>
      <c r="I41" s="100"/>
      <c r="J41" s="101"/>
      <c r="K41" s="98"/>
      <c r="L41" s="98"/>
      <c r="M41" s="98"/>
      <c r="N41" s="126"/>
      <c r="O41" s="126"/>
      <c r="P41" s="85"/>
      <c r="Q41" s="85"/>
    </row>
    <row r="42" spans="1:17" ht="12.75" hidden="1">
      <c r="A42" s="99" t="s">
        <v>64</v>
      </c>
      <c r="B42" s="85">
        <v>3154</v>
      </c>
      <c r="C42" s="100"/>
      <c r="D42" s="100"/>
      <c r="E42" s="100"/>
      <c r="F42" s="100"/>
      <c r="G42" s="100"/>
      <c r="H42" s="123"/>
      <c r="I42" s="100"/>
      <c r="J42" s="101"/>
      <c r="K42" s="98"/>
      <c r="L42" s="98"/>
      <c r="M42" s="98"/>
      <c r="N42" s="126"/>
      <c r="O42" s="126"/>
      <c r="P42" s="85"/>
      <c r="Q42" s="85"/>
    </row>
    <row r="43" spans="1:17" ht="12.75" hidden="1">
      <c r="A43" s="99" t="s">
        <v>65</v>
      </c>
      <c r="B43" s="85">
        <v>6813</v>
      </c>
      <c r="C43" s="100"/>
      <c r="D43" s="100"/>
      <c r="E43" s="100"/>
      <c r="F43" s="100"/>
      <c r="G43" s="100"/>
      <c r="H43" s="123"/>
      <c r="I43" s="100"/>
      <c r="J43" s="101"/>
      <c r="K43" s="98"/>
      <c r="L43" s="98"/>
      <c r="M43" s="98"/>
      <c r="N43" s="126"/>
      <c r="O43" s="126"/>
      <c r="P43" s="85"/>
      <c r="Q43" s="85"/>
    </row>
    <row r="44" spans="1:17" ht="12.75" hidden="1">
      <c r="A44" s="99" t="s">
        <v>66</v>
      </c>
      <c r="B44" s="85">
        <v>6101</v>
      </c>
      <c r="C44" s="100"/>
      <c r="D44" s="100"/>
      <c r="E44" s="100"/>
      <c r="F44" s="100"/>
      <c r="G44" s="100"/>
      <c r="H44" s="123"/>
      <c r="I44" s="100"/>
      <c r="J44" s="101"/>
      <c r="K44" s="98"/>
      <c r="L44" s="98"/>
      <c r="M44" s="98"/>
      <c r="N44" s="126"/>
      <c r="O44" s="126"/>
      <c r="P44" s="85"/>
      <c r="Q44" s="85"/>
    </row>
    <row r="45" spans="1:17" ht="12.75" hidden="1">
      <c r="A45" s="99" t="s">
        <v>67</v>
      </c>
      <c r="B45" s="85">
        <v>501</v>
      </c>
      <c r="C45" s="100"/>
      <c r="D45" s="100"/>
      <c r="E45" s="100"/>
      <c r="F45" s="100"/>
      <c r="G45" s="100"/>
      <c r="H45" s="123"/>
      <c r="I45" s="100"/>
      <c r="J45" s="101"/>
      <c r="K45" s="98"/>
      <c r="L45" s="98"/>
      <c r="M45" s="98"/>
      <c r="N45" s="126"/>
      <c r="O45" s="126"/>
      <c r="P45" s="85"/>
      <c r="Q45" s="85"/>
    </row>
    <row r="46" spans="1:17" ht="12.75" hidden="1">
      <c r="A46" s="99" t="s">
        <v>68</v>
      </c>
      <c r="B46" s="85">
        <v>3959</v>
      </c>
      <c r="C46" s="100"/>
      <c r="D46" s="100"/>
      <c r="E46" s="100"/>
      <c r="F46" s="100"/>
      <c r="G46" s="100"/>
      <c r="H46" s="123"/>
      <c r="I46" s="100"/>
      <c r="J46" s="101"/>
      <c r="K46" s="98"/>
      <c r="L46" s="98"/>
      <c r="M46" s="98"/>
      <c r="N46" s="126"/>
      <c r="O46" s="126"/>
      <c r="P46" s="85"/>
      <c r="Q46" s="85"/>
    </row>
    <row r="47" spans="1:17" ht="12.75" hidden="1">
      <c r="A47" s="99" t="s">
        <v>69</v>
      </c>
      <c r="B47" s="85">
        <v>3575</v>
      </c>
      <c r="C47" s="100"/>
      <c r="D47" s="100"/>
      <c r="E47" s="100"/>
      <c r="F47" s="100"/>
      <c r="G47" s="100"/>
      <c r="H47" s="123"/>
      <c r="I47" s="100"/>
      <c r="J47" s="101"/>
      <c r="K47" s="98"/>
      <c r="L47" s="98"/>
      <c r="M47" s="98"/>
      <c r="N47" s="126"/>
      <c r="O47" s="126"/>
      <c r="P47" s="85"/>
      <c r="Q47" s="85"/>
    </row>
    <row r="48" spans="1:17" ht="12.75" hidden="1">
      <c r="A48" s="99" t="s">
        <v>70</v>
      </c>
      <c r="B48" s="85">
        <v>6827</v>
      </c>
      <c r="C48" s="100"/>
      <c r="D48" s="100"/>
      <c r="E48" s="100"/>
      <c r="F48" s="100"/>
      <c r="G48" s="100"/>
      <c r="H48" s="123"/>
      <c r="I48" s="100"/>
      <c r="J48" s="101"/>
      <c r="K48" s="98"/>
      <c r="L48" s="98"/>
      <c r="M48" s="98"/>
      <c r="N48" s="126"/>
      <c r="O48" s="126"/>
      <c r="P48" s="85"/>
      <c r="Q48" s="85"/>
    </row>
    <row r="49" spans="1:17" ht="12.75" hidden="1">
      <c r="A49" s="99" t="s">
        <v>71</v>
      </c>
      <c r="B49" s="85">
        <v>11427</v>
      </c>
      <c r="C49" s="100"/>
      <c r="D49" s="100"/>
      <c r="E49" s="100"/>
      <c r="F49" s="100"/>
      <c r="G49" s="100"/>
      <c r="H49" s="123"/>
      <c r="I49" s="100"/>
      <c r="J49" s="101"/>
      <c r="K49" s="102"/>
      <c r="L49" s="102"/>
      <c r="M49" s="102"/>
      <c r="N49" s="127"/>
      <c r="O49" s="126"/>
      <c r="P49" s="85"/>
      <c r="Q49" s="85"/>
    </row>
    <row r="50" spans="1:17" ht="12.75" hidden="1">
      <c r="A50" s="99" t="s">
        <v>72</v>
      </c>
      <c r="B50" s="85">
        <v>11026</v>
      </c>
      <c r="C50" s="100"/>
      <c r="D50" s="100"/>
      <c r="E50" s="100"/>
      <c r="F50" s="100"/>
      <c r="G50" s="100"/>
      <c r="H50" s="123"/>
      <c r="I50" s="100"/>
      <c r="J50" s="101"/>
      <c r="K50" s="102"/>
      <c r="L50" s="102"/>
      <c r="M50" s="102"/>
      <c r="N50" s="127"/>
      <c r="O50" s="126"/>
      <c r="P50" s="85"/>
      <c r="Q50" s="85"/>
    </row>
    <row r="51" spans="1:17" ht="12.75" hidden="1">
      <c r="A51" s="99" t="s">
        <v>73</v>
      </c>
      <c r="B51" s="85">
        <v>1804</v>
      </c>
      <c r="C51" s="100"/>
      <c r="D51" s="100"/>
      <c r="E51" s="100"/>
      <c r="F51" s="100"/>
      <c r="G51" s="100"/>
      <c r="H51" s="123"/>
      <c r="I51" s="100"/>
      <c r="J51" s="101"/>
      <c r="K51" s="98"/>
      <c r="L51" s="98"/>
      <c r="M51" s="98"/>
      <c r="N51" s="126"/>
      <c r="O51" s="126"/>
      <c r="P51" s="85"/>
      <c r="Q51" s="85"/>
    </row>
    <row r="52" spans="1:17" ht="12.75" hidden="1">
      <c r="A52" s="99" t="s">
        <v>74</v>
      </c>
      <c r="B52" s="85">
        <v>14121</v>
      </c>
      <c r="C52" s="100"/>
      <c r="D52" s="100"/>
      <c r="E52" s="100"/>
      <c r="F52" s="100"/>
      <c r="G52" s="100"/>
      <c r="H52" s="123"/>
      <c r="I52" s="100"/>
      <c r="J52" s="101"/>
      <c r="K52" s="102"/>
      <c r="L52" s="102"/>
      <c r="M52" s="102"/>
      <c r="N52" s="127"/>
      <c r="O52" s="126"/>
      <c r="P52" s="85"/>
      <c r="Q52" s="85"/>
    </row>
    <row r="53" spans="1:17" ht="12.75" hidden="1">
      <c r="A53" s="99" t="s">
        <v>110</v>
      </c>
      <c r="B53" s="85"/>
      <c r="C53" s="100"/>
      <c r="D53" s="100"/>
      <c r="E53" s="100"/>
      <c r="F53" s="100"/>
      <c r="G53" s="100"/>
      <c r="H53" s="123"/>
      <c r="I53" s="100"/>
      <c r="J53" s="101"/>
      <c r="K53" s="98"/>
      <c r="L53" s="98"/>
      <c r="M53" s="98"/>
      <c r="N53" s="126"/>
      <c r="O53" s="126"/>
      <c r="P53" s="85"/>
      <c r="Q53" s="85"/>
    </row>
    <row r="54" spans="1:17" ht="12.75" hidden="1">
      <c r="A54" s="99" t="s">
        <v>75</v>
      </c>
      <c r="B54" s="85">
        <v>6596</v>
      </c>
      <c r="C54" s="100"/>
      <c r="D54" s="100"/>
      <c r="E54" s="100"/>
      <c r="F54" s="100"/>
      <c r="G54" s="100"/>
      <c r="H54" s="123"/>
      <c r="I54" s="100"/>
      <c r="J54" s="101"/>
      <c r="K54" s="98"/>
      <c r="L54" s="98"/>
      <c r="M54" s="98"/>
      <c r="N54" s="126"/>
      <c r="O54" s="126"/>
      <c r="P54" s="85"/>
      <c r="Q54" s="85"/>
    </row>
    <row r="55" spans="1:17" ht="12.75" hidden="1">
      <c r="A55" s="99" t="s">
        <v>76</v>
      </c>
      <c r="B55" s="85">
        <v>109677</v>
      </c>
      <c r="C55" s="100"/>
      <c r="D55" s="100"/>
      <c r="E55" s="100"/>
      <c r="F55" s="100"/>
      <c r="G55" s="100"/>
      <c r="H55" s="123"/>
      <c r="I55" s="100"/>
      <c r="J55" s="101"/>
      <c r="K55" s="102"/>
      <c r="L55" s="102"/>
      <c r="M55" s="102"/>
      <c r="N55" s="127"/>
      <c r="O55" s="126"/>
      <c r="P55" s="85"/>
      <c r="Q55" s="85"/>
    </row>
    <row r="56" spans="1:17" ht="12.75" hidden="1">
      <c r="A56" s="99" t="s">
        <v>45</v>
      </c>
      <c r="B56" s="85">
        <v>11022</v>
      </c>
      <c r="C56" s="100"/>
      <c r="D56" s="100"/>
      <c r="E56" s="100"/>
      <c r="F56" s="100"/>
      <c r="G56" s="100"/>
      <c r="H56" s="123"/>
      <c r="I56" s="100"/>
      <c r="J56" s="101"/>
      <c r="K56" s="98"/>
      <c r="L56" s="98"/>
      <c r="M56" s="98"/>
      <c r="N56" s="126"/>
      <c r="O56" s="126"/>
      <c r="P56" s="85"/>
      <c r="Q56" s="85"/>
    </row>
    <row r="57" spans="1:17" ht="12.75">
      <c r="A57" s="104" t="s">
        <v>42</v>
      </c>
      <c r="B57" s="104"/>
      <c r="C57" s="105"/>
      <c r="D57" s="105"/>
      <c r="E57" s="105"/>
      <c r="F57" s="105"/>
      <c r="G57" s="105"/>
      <c r="H57" s="124"/>
      <c r="I57" s="105"/>
      <c r="J57" s="105"/>
      <c r="K57" s="105"/>
      <c r="L57" s="105"/>
      <c r="M57" s="105"/>
      <c r="N57" s="124"/>
      <c r="O57" s="106"/>
      <c r="P57" s="106"/>
      <c r="Q57" s="106"/>
    </row>
    <row r="58" spans="1:17" ht="7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28"/>
      <c r="P58" s="84"/>
      <c r="Q58" s="84"/>
    </row>
    <row r="59" spans="1:17" ht="12.75">
      <c r="A59" s="84"/>
      <c r="B59" s="90" t="s">
        <v>117</v>
      </c>
      <c r="C59" s="89"/>
      <c r="D59" s="89"/>
      <c r="E59" s="89"/>
      <c r="F59" s="89"/>
      <c r="G59" s="89"/>
      <c r="H59" s="89"/>
      <c r="I59" s="89"/>
      <c r="J59" s="168"/>
      <c r="K59" s="168"/>
      <c r="L59" s="109"/>
      <c r="M59" s="109"/>
      <c r="N59" s="109"/>
      <c r="O59" s="129" t="s">
        <v>134</v>
      </c>
      <c r="P59" s="89"/>
      <c r="Q59" s="89"/>
    </row>
    <row r="60" spans="1:17" ht="12.75">
      <c r="A60" s="84"/>
      <c r="B60" s="84"/>
      <c r="C60" s="130" t="s">
        <v>136</v>
      </c>
      <c r="D60" s="130"/>
      <c r="E60" s="130"/>
      <c r="F60" s="130"/>
      <c r="G60" s="130"/>
      <c r="H60" s="130"/>
      <c r="I60" s="130"/>
      <c r="J60" s="169" t="s">
        <v>118</v>
      </c>
      <c r="K60" s="169"/>
      <c r="L60" s="131"/>
      <c r="M60" s="131"/>
      <c r="N60" s="131"/>
      <c r="O60" s="132"/>
      <c r="P60" s="130" t="s">
        <v>136</v>
      </c>
      <c r="Q60" s="130" t="s">
        <v>118</v>
      </c>
    </row>
    <row r="61" spans="1:17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1:17" ht="21.75" customHeight="1">
      <c r="A62" s="175" t="s">
        <v>137</v>
      </c>
      <c r="B62" s="175"/>
      <c r="C62" s="86"/>
      <c r="D62" s="86"/>
      <c r="E62" s="86"/>
      <c r="F62" s="86"/>
      <c r="G62" s="86"/>
      <c r="H62" s="86"/>
      <c r="I62" s="86"/>
      <c r="J62" s="108"/>
      <c r="K62" s="89"/>
      <c r="L62" s="110"/>
      <c r="M62" s="110"/>
      <c r="N62" s="110"/>
      <c r="O62" s="84"/>
      <c r="P62" s="84"/>
      <c r="Q62" s="114" t="s">
        <v>166</v>
      </c>
    </row>
    <row r="63" spans="1:17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1:10" ht="12.75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t="12.75">
      <c r="A65" s="84"/>
      <c r="B65" s="84"/>
      <c r="C65" s="84"/>
      <c r="D65" s="84"/>
      <c r="E65" s="84"/>
      <c r="F65" s="84"/>
      <c r="G65" s="84"/>
      <c r="H65" s="84"/>
      <c r="I65" s="84"/>
      <c r="J65" s="84"/>
    </row>
  </sheetData>
  <sheetProtection/>
  <mergeCells count="32">
    <mergeCell ref="K1:Q1"/>
    <mergeCell ref="A62:B62"/>
    <mergeCell ref="A10:B10"/>
    <mergeCell ref="C16:O16"/>
    <mergeCell ref="A14:B14"/>
    <mergeCell ref="C14:Q14"/>
    <mergeCell ref="K2:Q2"/>
    <mergeCell ref="K3:Q3"/>
    <mergeCell ref="C7:Q7"/>
    <mergeCell ref="C8:Q8"/>
    <mergeCell ref="A4:Q4"/>
    <mergeCell ref="C6:Q6"/>
    <mergeCell ref="J59:K59"/>
    <mergeCell ref="J60:K60"/>
    <mergeCell ref="C10:Q10"/>
    <mergeCell ref="C11:Q11"/>
    <mergeCell ref="I17:N17"/>
    <mergeCell ref="A13:B13"/>
    <mergeCell ref="O17:O18"/>
    <mergeCell ref="C13:Q13"/>
    <mergeCell ref="A11:B11"/>
    <mergeCell ref="C17:H17"/>
    <mergeCell ref="B16:B18"/>
    <mergeCell ref="A16:A18"/>
    <mergeCell ref="C12:Q12"/>
    <mergeCell ref="A5:Q5"/>
    <mergeCell ref="A9:B9"/>
    <mergeCell ref="A6:B6"/>
    <mergeCell ref="A7:B7"/>
    <mergeCell ref="A12:B12"/>
    <mergeCell ref="A8:B8"/>
    <mergeCell ref="C9:Q9"/>
  </mergeCells>
  <printOptions/>
  <pageMargins left="0.3937007874015748" right="0.3937007874015748" top="0.7874015748031497" bottom="0.3937007874015748" header="0.3937007874015748" footer="0"/>
  <pageSetup firstPageNumber="68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TShvytkina</dc:creator>
  <cp:keywords/>
  <dc:description/>
  <cp:lastModifiedBy>Гречанюк </cp:lastModifiedBy>
  <cp:lastPrinted>2021-03-30T02:27:56Z</cp:lastPrinted>
  <dcterms:created xsi:type="dcterms:W3CDTF">2007-08-03T06:42:26Z</dcterms:created>
  <dcterms:modified xsi:type="dcterms:W3CDTF">2021-04-09T02:33:21Z</dcterms:modified>
  <cp:category/>
  <cp:version/>
  <cp:contentType/>
  <cp:contentStatus/>
</cp:coreProperties>
</file>